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CÁPSULAS Y MÁQUINAS CAFE  Y PRODUCTOS ALIMENTACIÓN Y HOSTELERÍA (PASA)\01- BPM\"/>
    </mc:Choice>
  </mc:AlternateContent>
  <xr:revisionPtr revIDLastSave="0" documentId="13_ncr:1_{70091DDC-B067-4C67-BF90-26900D910FE7}" xr6:coauthVersionLast="47" xr6:coauthVersionMax="47" xr10:uidLastSave="{00000000-0000-0000-0000-000000000000}"/>
  <bookViews>
    <workbookView xWindow="20370" yWindow="-120" windowWidth="29040" windowHeight="15840" xr2:uid="{A126BB81-744F-4BE6-A3C4-E6C36C45D608}"/>
  </bookViews>
  <sheets>
    <sheet name="Detalle oferta econom LOT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18" i="1"/>
  <c r="H17" i="1"/>
  <c r="H16" i="1"/>
  <c r="H15" i="1"/>
  <c r="I11" i="1"/>
  <c r="I10" i="1"/>
  <c r="H9" i="1"/>
  <c r="H8" i="1"/>
  <c r="H7" i="1"/>
  <c r="I5" i="1"/>
  <c r="I6" i="1"/>
  <c r="I8" i="1"/>
  <c r="I9" i="1"/>
  <c r="I12" i="1"/>
  <c r="I13" i="1"/>
  <c r="I14" i="1"/>
  <c r="I16" i="1"/>
  <c r="I17" i="1"/>
  <c r="I20" i="1"/>
  <c r="I21" i="1"/>
  <c r="I22" i="1"/>
  <c r="I4" i="1"/>
  <c r="H22" i="1"/>
  <c r="F22" i="1"/>
  <c r="H21" i="1"/>
  <c r="F21" i="1"/>
  <c r="H20" i="1"/>
  <c r="F20" i="1"/>
  <c r="F19" i="1"/>
  <c r="H18" i="1"/>
  <c r="F18" i="1"/>
  <c r="F17" i="1"/>
  <c r="F16" i="1"/>
  <c r="F15" i="1"/>
  <c r="H14" i="1"/>
  <c r="F14" i="1"/>
  <c r="H13" i="1"/>
  <c r="F13" i="1"/>
  <c r="H12" i="1"/>
  <c r="F12" i="1"/>
  <c r="H11" i="1"/>
  <c r="F11" i="1"/>
  <c r="H10" i="1"/>
  <c r="F10" i="1"/>
  <c r="F9" i="1"/>
  <c r="F8" i="1"/>
  <c r="F7" i="1"/>
  <c r="H6" i="1"/>
  <c r="F6" i="1"/>
  <c r="H5" i="1"/>
  <c r="F5" i="1"/>
  <c r="H4" i="1"/>
  <c r="F4" i="1"/>
  <c r="I7" i="1" l="1"/>
  <c r="H19" i="1"/>
  <c r="H24" i="1" s="1"/>
  <c r="I24" i="1" s="1"/>
  <c r="I15" i="1"/>
  <c r="H26" i="1" l="1"/>
  <c r="H28" i="1" s="1"/>
  <c r="I28" i="1" s="1"/>
</calcChain>
</file>

<file path=xl/sharedStrings.xml><?xml version="1.0" encoding="utf-8"?>
<sst xmlns="http://schemas.openxmlformats.org/spreadsheetml/2006/main" count="39" uniqueCount="39">
  <si>
    <t xml:space="preserve">Lote 2: Suministro de productos de alimentación y hostelería                  </t>
  </si>
  <si>
    <t>Num.</t>
  </si>
  <si>
    <t>Descripción</t>
  </si>
  <si>
    <t xml:space="preserve">Unidades  lotes previstos  </t>
  </si>
  <si>
    <t>Unidades por lote</t>
  </si>
  <si>
    <t>Precio máximo lote                (Sin IVA)</t>
  </si>
  <si>
    <t>REFRESCO DE COLA LATA LIGTH 33 CL</t>
  </si>
  <si>
    <t>REFRESCO COLA LATA 33 CL</t>
  </si>
  <si>
    <t>REFRESCO DE COLA LATA SIN AZÚCAR 33 CL</t>
  </si>
  <si>
    <t xml:space="preserve">REFRESCO LIMON LATA.33CL </t>
  </si>
  <si>
    <t xml:space="preserve">REFRESCO NARANJA LATA.33CL </t>
  </si>
  <si>
    <t xml:space="preserve">VASOS CARTÓN 150 CC </t>
  </si>
  <si>
    <t xml:space="preserve">ZUMO PIÑA BRIK 20CL </t>
  </si>
  <si>
    <t xml:space="preserve">ZUMO MELOCOTON BRIK 20CL </t>
  </si>
  <si>
    <t xml:space="preserve">ZUMO NARANJA BRIK 20CL </t>
  </si>
  <si>
    <t xml:space="preserve">PALETINA MADERA </t>
  </si>
  <si>
    <t>LECHE SEMI  BRIK 1L (SIN LACTOSA)</t>
  </si>
  <si>
    <t>AGUA MINERAL 1,5L</t>
  </si>
  <si>
    <t>AGUA MINERAL 33CL</t>
  </si>
  <si>
    <t>AGUA MINERAL 50CL</t>
  </si>
  <si>
    <t>AGUA CON GAS LATA 33CL</t>
  </si>
  <si>
    <t>AGUA CON GAS VIDRIO 33CL</t>
  </si>
  <si>
    <t>AZUCAR SOBRE  7GR</t>
  </si>
  <si>
    <t>AZUCAR SOBRE MORENO 7GR</t>
  </si>
  <si>
    <t>SACARINA SOBRE 4GR A 7GR</t>
  </si>
  <si>
    <t>IVA (10%)</t>
  </si>
  <si>
    <r>
      <t xml:space="preserve">Precio unitario ofertado lote                 (Sin IVA)                   </t>
    </r>
    <r>
      <rPr>
        <b/>
        <i/>
        <sz val="8"/>
        <color indexed="8"/>
        <rFont val="Arial"/>
        <family val="2"/>
      </rPr>
      <t>(máximo 2 decimales)</t>
    </r>
  </si>
  <si>
    <t>Importe ofertado (unidades lote previstos * Precio unitario ofertado lote (Sin IVA))</t>
  </si>
  <si>
    <t xml:space="preserve">Total oferta económica (IVA incluido) </t>
  </si>
  <si>
    <t xml:space="preserve">Total oferta económica (IVA no incluido) </t>
  </si>
  <si>
    <t>Se deberá presentar oferta a todos los elementos. En caso de no presentar oferta a todos lo elementos, la propuesta será RECHAZADA.</t>
  </si>
  <si>
    <r>
      <rPr>
        <b/>
        <sz val="9"/>
        <rFont val="Arial"/>
        <family val="2"/>
      </rPr>
      <t>deberán tener un 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</si>
  <si>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con el importe ofertado para ese mismo concepto en el </t>
    </r>
    <r>
      <rPr>
        <i/>
        <sz val="9"/>
        <rFont val="Arial"/>
        <family val="2"/>
      </rPr>
      <t xml:space="preserve">"Formulario de Oferta Económica (SOBRE AC)" </t>
    </r>
    <r>
      <rPr>
        <sz val="9"/>
        <rFont val="Arial"/>
        <family val="2"/>
      </rPr>
      <t>del Pliego de Cláusulas Administrativas Parti-</t>
    </r>
  </si>
  <si>
    <t>culares que se debe presentar rellenado.</t>
  </si>
  <si>
    <r>
      <t xml:space="preserve">Asimismo, el importe de la casilla </t>
    </r>
    <r>
      <rPr>
        <i/>
        <sz val="9"/>
        <color rgb="FF7030A0"/>
        <rFont val="Arial"/>
        <family val="2"/>
      </rPr>
      <t>“</t>
    </r>
    <r>
      <rPr>
        <b/>
        <i/>
        <sz val="9"/>
        <color rgb="FF7030A0"/>
        <rFont val="Arial"/>
        <family val="2"/>
      </rPr>
      <t>TOTAL OFERTA ECONÓMICA (IVA incluido)</t>
    </r>
    <r>
      <rPr>
        <i/>
        <sz val="9"/>
        <color rgb="FF7030A0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oferta-</t>
    </r>
  </si>
  <si>
    <r>
      <t>do para ese mismo concepto señalado en el</t>
    </r>
    <r>
      <rPr>
        <i/>
        <sz val="9"/>
        <rFont val="Arial"/>
        <family val="2"/>
      </rPr>
      <t xml:space="preserve"> "Formulario de Oferta Económica (SOBRE AC)" </t>
    </r>
    <r>
      <rPr>
        <sz val="9"/>
        <rFont val="Arial"/>
        <family val="2"/>
      </rPr>
      <t xml:space="preserve">del Pliego de Cláusulas Administrativas Particulares que          </t>
    </r>
  </si>
  <si>
    <r>
      <t xml:space="preserve">que se debe presentar rellenado, y 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</si>
  <si>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 xml:space="preserve">Únicamente se deberán rellenar las celdas de la columna G, que se corresponderán con los precios unitarios ofertados sin IVA. </t>
    </r>
    <r>
      <rPr>
        <b/>
        <sz val="9"/>
        <rFont val="Arial"/>
        <family val="2"/>
      </rPr>
      <t>Dichos importes</t>
    </r>
  </si>
  <si>
    <r>
      <t xml:space="preserve">El importe ofertado en el apartado </t>
    </r>
    <r>
      <rPr>
        <b/>
        <i/>
        <sz val="9"/>
        <rFont val="Arial"/>
        <family val="2"/>
      </rPr>
      <t>"Total Importe ofertado (IVA no incluido )"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</si>
</sst>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9900"/>
      <name val="Arial"/>
      <family val="2"/>
    </font>
    <font>
      <b/>
      <sz val="11"/>
      <color rgb="FF000000"/>
      <name val="Arial"/>
      <family val="2"/>
    </font>
    <font>
      <b/>
      <i/>
      <sz val="8"/>
      <color indexed="8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Calibri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i/>
      <sz val="9"/>
      <color rgb="FF7030A0"/>
      <name val="Arial"/>
      <family val="2"/>
    </font>
    <font>
      <b/>
      <i/>
      <sz val="9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</cellStyleXfs>
  <cellXfs count="31">
    <xf numFmtId="0" fontId="0" fillId="0" borderId="0" xfId="0"/>
    <xf numFmtId="44" fontId="8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Protection="1"/>
    <xf numFmtId="0" fontId="0" fillId="0" borderId="0" xfId="0" applyProtection="1"/>
    <xf numFmtId="0" fontId="4" fillId="2" borderId="7" xfId="2" applyFont="1" applyFill="1" applyBorder="1" applyAlignment="1" applyProtection="1">
      <alignment horizontal="center" vertical="center" wrapText="1"/>
    </xf>
    <xf numFmtId="0" fontId="4" fillId="2" borderId="6" xfId="2" applyFont="1" applyFill="1" applyBorder="1" applyAlignment="1" applyProtection="1">
      <alignment horizontal="center" vertical="center" wrapText="1"/>
    </xf>
    <xf numFmtId="0" fontId="4" fillId="2" borderId="4" xfId="2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justify" vertical="center" wrapText="1"/>
    </xf>
    <xf numFmtId="0" fontId="8" fillId="0" borderId="4" xfId="0" applyFont="1" applyBorder="1" applyAlignment="1" applyProtection="1">
      <alignment horizontal="center" vertical="center" wrapText="1"/>
    </xf>
    <xf numFmtId="3" fontId="8" fillId="0" borderId="4" xfId="0" applyNumberFormat="1" applyFont="1" applyBorder="1" applyAlignment="1" applyProtection="1">
      <alignment horizontal="center" vertical="center" wrapText="1"/>
    </xf>
    <xf numFmtId="44" fontId="8" fillId="0" borderId="4" xfId="1" applyNumberFormat="1" applyFont="1" applyBorder="1" applyAlignment="1" applyProtection="1">
      <alignment horizontal="center" vertical="center" wrapText="1"/>
    </xf>
    <xf numFmtId="44" fontId="8" fillId="0" borderId="4" xfId="1" applyFont="1" applyBorder="1" applyAlignment="1" applyProtection="1">
      <alignment horizontal="center" vertical="center" wrapText="1"/>
    </xf>
    <xf numFmtId="0" fontId="2" fillId="3" borderId="0" xfId="0" applyFont="1" applyFill="1" applyProtection="1"/>
    <xf numFmtId="164" fontId="0" fillId="3" borderId="0" xfId="0" applyNumberFormat="1" applyFill="1" applyProtection="1"/>
    <xf numFmtId="3" fontId="8" fillId="0" borderId="3" xfId="0" applyNumberFormat="1" applyFont="1" applyBorder="1" applyAlignment="1" applyProtection="1">
      <alignment horizontal="center" vertical="center" wrapText="1"/>
    </xf>
    <xf numFmtId="3" fontId="9" fillId="0" borderId="3" xfId="0" applyNumberFormat="1" applyFont="1" applyBorder="1" applyAlignment="1" applyProtection="1">
      <alignment horizontal="center" vertical="center" wrapText="1"/>
    </xf>
    <xf numFmtId="0" fontId="3" fillId="3" borderId="0" xfId="2" applyFill="1" applyAlignment="1" applyProtection="1">
      <alignment vertical="center"/>
    </xf>
    <xf numFmtId="0" fontId="10" fillId="3" borderId="0" xfId="2" applyFont="1" applyFill="1" applyAlignment="1" applyProtection="1">
      <alignment horizontal="right" vertical="center" wrapText="1"/>
    </xf>
    <xf numFmtId="0" fontId="10" fillId="3" borderId="5" xfId="2" applyFont="1" applyFill="1" applyBorder="1" applyAlignment="1" applyProtection="1">
      <alignment horizontal="right" vertical="center" wrapText="1"/>
    </xf>
    <xf numFmtId="165" fontId="10" fillId="3" borderId="1" xfId="2" applyNumberFormat="1" applyFont="1" applyFill="1" applyBorder="1" applyAlignment="1" applyProtection="1">
      <alignment horizontal="right" vertical="center"/>
    </xf>
    <xf numFmtId="0" fontId="3" fillId="3" borderId="0" xfId="2" applyFill="1" applyAlignment="1" applyProtection="1">
      <alignment vertical="center" wrapText="1"/>
    </xf>
    <xf numFmtId="0" fontId="10" fillId="3" borderId="0" xfId="2" applyFont="1" applyFill="1" applyAlignment="1" applyProtection="1">
      <alignment horizontal="center" vertical="center" wrapText="1"/>
    </xf>
    <xf numFmtId="165" fontId="3" fillId="3" borderId="6" xfId="2" applyNumberFormat="1" applyFill="1" applyBorder="1" applyAlignment="1" applyProtection="1">
      <alignment horizontal="right" vertical="center"/>
    </xf>
    <xf numFmtId="0" fontId="10" fillId="3" borderId="0" xfId="2" applyFont="1" applyFill="1" applyAlignment="1" applyProtection="1">
      <alignment horizontal="right" vertical="center"/>
    </xf>
    <xf numFmtId="0" fontId="10" fillId="3" borderId="5" xfId="2" applyFont="1" applyFill="1" applyBorder="1" applyAlignment="1" applyProtection="1">
      <alignment horizontal="right" vertical="center"/>
    </xf>
    <xf numFmtId="0" fontId="11" fillId="3" borderId="0" xfId="0" applyFont="1" applyFill="1" applyProtection="1"/>
    <xf numFmtId="0" fontId="12" fillId="3" borderId="0" xfId="0" applyFont="1" applyFill="1" applyProtection="1"/>
    <xf numFmtId="0" fontId="13" fillId="3" borderId="0" xfId="3" applyFont="1" applyFill="1" applyProtection="1"/>
    <xf numFmtId="0" fontId="13" fillId="3" borderId="0" xfId="2" applyFont="1" applyFill="1" applyProtection="1"/>
  </cellXfs>
  <cellStyles count="4">
    <cellStyle name="Moneda" xfId="1" builtinId="4"/>
    <cellStyle name="Normal" xfId="0" builtinId="0"/>
    <cellStyle name="Normal 2 2" xfId="3" xr:uid="{2B9A67B7-26F2-4604-AE30-345687E4B3AC}"/>
    <cellStyle name="Normal 3" xfId="2" xr:uid="{53E7167A-EBF9-4572-B262-68E678D8B1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76167-569F-40F6-ACAE-570233C013F6}">
  <dimension ref="A1:Q89"/>
  <sheetViews>
    <sheetView tabSelected="1" zoomScaleNormal="100" workbookViewId="0">
      <selection activeCell="J8" sqref="J8"/>
    </sheetView>
  </sheetViews>
  <sheetFormatPr baseColWidth="10" defaultRowHeight="15" x14ac:dyDescent="0.25"/>
  <cols>
    <col min="1" max="1" width="10.42578125" style="3" customWidth="1"/>
    <col min="2" max="2" width="11.42578125" style="3"/>
    <col min="3" max="3" width="48.42578125" style="3" customWidth="1"/>
    <col min="4" max="4" width="15.28515625" style="3" customWidth="1"/>
    <col min="5" max="5" width="12.7109375" style="3" customWidth="1"/>
    <col min="6" max="6" width="14.85546875" style="3" customWidth="1"/>
    <col min="7" max="7" width="20" style="3" customWidth="1"/>
    <col min="8" max="8" width="25.7109375" style="3" customWidth="1"/>
    <col min="9" max="9" width="27.140625" style="3" customWidth="1"/>
    <col min="10" max="16384" width="11.42578125" style="3"/>
  </cols>
  <sheetData>
    <row r="1" spans="1:17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37.5" customHeight="1" thickBot="1" x14ac:dyDescent="0.3">
      <c r="A2" s="2"/>
      <c r="B2" s="4" t="s">
        <v>0</v>
      </c>
      <c r="C2" s="5"/>
      <c r="D2" s="5"/>
      <c r="E2" s="5"/>
      <c r="F2" s="5"/>
      <c r="G2" s="5"/>
      <c r="H2" s="6"/>
      <c r="I2" s="2"/>
      <c r="J2" s="2"/>
      <c r="K2" s="2"/>
      <c r="L2" s="2"/>
      <c r="M2" s="2"/>
      <c r="N2" s="2"/>
      <c r="O2" s="2"/>
      <c r="P2" s="2"/>
      <c r="Q2" s="2"/>
    </row>
    <row r="3" spans="1:17" ht="108" customHeight="1" thickBot="1" x14ac:dyDescent="0.3">
      <c r="A3" s="2"/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26</v>
      </c>
      <c r="H3" s="7" t="s">
        <v>27</v>
      </c>
      <c r="I3" s="2"/>
      <c r="J3" s="2"/>
      <c r="K3" s="2"/>
      <c r="L3" s="2"/>
      <c r="M3" s="2"/>
      <c r="N3" s="2"/>
      <c r="O3" s="2"/>
      <c r="P3" s="2"/>
      <c r="Q3" s="2"/>
    </row>
    <row r="4" spans="1:17" ht="15.75" thickBot="1" x14ac:dyDescent="0.3">
      <c r="A4" s="2"/>
      <c r="B4" s="8">
        <v>1</v>
      </c>
      <c r="C4" s="9" t="s">
        <v>6</v>
      </c>
      <c r="D4" s="10">
        <v>4</v>
      </c>
      <c r="E4" s="11">
        <v>24</v>
      </c>
      <c r="F4" s="12">
        <f>(0.85*E4)</f>
        <v>20.399999999999999</v>
      </c>
      <c r="G4" s="1"/>
      <c r="H4" s="13">
        <f t="shared" ref="H4:H22" si="0">ROUND(D4*G4,2)</f>
        <v>0</v>
      </c>
      <c r="I4" s="14" t="str">
        <f>IF(G4&gt;F4,"ERROR: EL PRECIO UNITARIO OFERTADO SIN IVA ES SUPERIOR AL PRECIO MÁXIMO UNITARIO SIN IVA"," ")</f>
        <v xml:space="preserve"> </v>
      </c>
      <c r="J4" s="15"/>
      <c r="K4" s="2"/>
      <c r="L4" s="2"/>
      <c r="M4" s="2"/>
      <c r="N4" s="2"/>
      <c r="O4" s="2"/>
      <c r="P4" s="2"/>
      <c r="Q4" s="2"/>
    </row>
    <row r="5" spans="1:17" ht="15.75" thickBot="1" x14ac:dyDescent="0.3">
      <c r="A5" s="2"/>
      <c r="B5" s="8">
        <v>2</v>
      </c>
      <c r="C5" s="9" t="s">
        <v>7</v>
      </c>
      <c r="D5" s="10">
        <v>9</v>
      </c>
      <c r="E5" s="16">
        <v>24</v>
      </c>
      <c r="F5" s="12">
        <f>(0.9*E5)</f>
        <v>21.6</v>
      </c>
      <c r="G5" s="1"/>
      <c r="H5" s="13">
        <f t="shared" si="0"/>
        <v>0</v>
      </c>
      <c r="I5" s="14" t="str">
        <f t="shared" ref="I5:I22" si="1">IF(G5&gt;F5,"ERROR: EL PRECIO UNITARIO OFERTADO SIN IVA ES SUPERIOR AL PRECIO MÁXIMO UNITARIO SIN IVA"," ")</f>
        <v xml:space="preserve"> </v>
      </c>
      <c r="J5" s="15"/>
      <c r="K5" s="2"/>
      <c r="L5" s="2"/>
      <c r="M5" s="2"/>
      <c r="N5" s="2"/>
      <c r="O5" s="2"/>
      <c r="P5" s="2"/>
      <c r="Q5" s="2"/>
    </row>
    <row r="6" spans="1:17" ht="15.75" thickBot="1" x14ac:dyDescent="0.3">
      <c r="A6" s="2"/>
      <c r="B6" s="8">
        <v>3</v>
      </c>
      <c r="C6" s="9" t="s">
        <v>8</v>
      </c>
      <c r="D6" s="10">
        <v>4</v>
      </c>
      <c r="E6" s="16">
        <v>24</v>
      </c>
      <c r="F6" s="12">
        <f>0.85*E6</f>
        <v>20.399999999999999</v>
      </c>
      <c r="G6" s="1"/>
      <c r="H6" s="13">
        <f t="shared" si="0"/>
        <v>0</v>
      </c>
      <c r="I6" s="14" t="str">
        <f t="shared" si="1"/>
        <v xml:space="preserve"> </v>
      </c>
      <c r="J6" s="2"/>
      <c r="K6" s="2"/>
      <c r="L6" s="2"/>
      <c r="M6" s="2"/>
      <c r="N6" s="2"/>
      <c r="O6" s="2"/>
      <c r="P6" s="2"/>
      <c r="Q6" s="2"/>
    </row>
    <row r="7" spans="1:17" ht="15.75" thickBot="1" x14ac:dyDescent="0.3">
      <c r="A7" s="2"/>
      <c r="B7" s="8">
        <v>4</v>
      </c>
      <c r="C7" s="9" t="s">
        <v>9</v>
      </c>
      <c r="D7" s="10">
        <v>1</v>
      </c>
      <c r="E7" s="16">
        <v>24</v>
      </c>
      <c r="F7" s="12">
        <f>0.9*E7</f>
        <v>21.6</v>
      </c>
      <c r="G7" s="1"/>
      <c r="H7" s="13">
        <f t="shared" si="0"/>
        <v>0</v>
      </c>
      <c r="I7" s="14" t="str">
        <f t="shared" si="1"/>
        <v xml:space="preserve"> </v>
      </c>
      <c r="J7" s="2"/>
      <c r="K7" s="2"/>
      <c r="L7" s="2"/>
      <c r="M7" s="2"/>
      <c r="N7" s="2"/>
      <c r="O7" s="2"/>
      <c r="P7" s="2"/>
      <c r="Q7" s="2"/>
    </row>
    <row r="8" spans="1:17" ht="15.75" thickBot="1" x14ac:dyDescent="0.3">
      <c r="A8" s="2"/>
      <c r="B8" s="8">
        <v>5</v>
      </c>
      <c r="C8" s="9" t="s">
        <v>10</v>
      </c>
      <c r="D8" s="10">
        <v>1</v>
      </c>
      <c r="E8" s="16">
        <v>24</v>
      </c>
      <c r="F8" s="12">
        <f>0.9*E8</f>
        <v>21.6</v>
      </c>
      <c r="G8" s="1"/>
      <c r="H8" s="13">
        <f t="shared" si="0"/>
        <v>0</v>
      </c>
      <c r="I8" s="14" t="str">
        <f t="shared" si="1"/>
        <v xml:space="preserve"> </v>
      </c>
      <c r="J8" s="2"/>
      <c r="K8" s="2"/>
      <c r="L8" s="2"/>
      <c r="M8" s="2"/>
      <c r="N8" s="2"/>
      <c r="O8" s="2"/>
      <c r="P8" s="2"/>
      <c r="Q8" s="2"/>
    </row>
    <row r="9" spans="1:17" ht="15.75" thickBot="1" x14ac:dyDescent="0.3">
      <c r="A9" s="2"/>
      <c r="B9" s="8">
        <v>6</v>
      </c>
      <c r="C9" s="9" t="s">
        <v>11</v>
      </c>
      <c r="D9" s="10">
        <v>60</v>
      </c>
      <c r="E9" s="16">
        <v>100</v>
      </c>
      <c r="F9" s="12">
        <f>0.06*E9</f>
        <v>6</v>
      </c>
      <c r="G9" s="1"/>
      <c r="H9" s="13">
        <f t="shared" si="0"/>
        <v>0</v>
      </c>
      <c r="I9" s="14" t="str">
        <f t="shared" si="1"/>
        <v xml:space="preserve"> </v>
      </c>
      <c r="J9" s="2"/>
      <c r="K9" s="2"/>
      <c r="L9" s="2"/>
      <c r="M9" s="2"/>
      <c r="N9" s="2"/>
      <c r="O9" s="2"/>
      <c r="P9" s="2"/>
      <c r="Q9" s="2"/>
    </row>
    <row r="10" spans="1:17" ht="15.75" thickBot="1" x14ac:dyDescent="0.3">
      <c r="A10" s="2"/>
      <c r="B10" s="8">
        <v>7</v>
      </c>
      <c r="C10" s="9" t="s">
        <v>12</v>
      </c>
      <c r="D10" s="10">
        <v>3</v>
      </c>
      <c r="E10" s="16">
        <v>24</v>
      </c>
      <c r="F10" s="12">
        <f>0.85*E10</f>
        <v>20.399999999999999</v>
      </c>
      <c r="G10" s="1"/>
      <c r="H10" s="13">
        <f t="shared" si="0"/>
        <v>0</v>
      </c>
      <c r="I10" s="14" t="str">
        <f t="shared" si="1"/>
        <v xml:space="preserve"> </v>
      </c>
      <c r="J10" s="2"/>
      <c r="K10" s="2"/>
      <c r="L10" s="2"/>
      <c r="M10" s="2"/>
      <c r="N10" s="2"/>
      <c r="O10" s="2"/>
      <c r="P10" s="2"/>
      <c r="Q10" s="2"/>
    </row>
    <row r="11" spans="1:17" ht="15.75" thickBot="1" x14ac:dyDescent="0.3">
      <c r="A11" s="2"/>
      <c r="B11" s="8">
        <v>8</v>
      </c>
      <c r="C11" s="9" t="s">
        <v>13</v>
      </c>
      <c r="D11" s="10">
        <v>3</v>
      </c>
      <c r="E11" s="16">
        <v>24</v>
      </c>
      <c r="F11" s="12">
        <f>0.85*E11</f>
        <v>20.399999999999999</v>
      </c>
      <c r="G11" s="1"/>
      <c r="H11" s="13">
        <f t="shared" si="0"/>
        <v>0</v>
      </c>
      <c r="I11" s="14" t="str">
        <f t="shared" si="1"/>
        <v xml:space="preserve"> </v>
      </c>
      <c r="J11" s="2"/>
      <c r="K11" s="2"/>
      <c r="L11" s="2"/>
      <c r="M11" s="2"/>
      <c r="N11" s="2"/>
      <c r="O11" s="2"/>
      <c r="P11" s="2"/>
      <c r="Q11" s="2"/>
    </row>
    <row r="12" spans="1:17" ht="15.75" thickBot="1" x14ac:dyDescent="0.3">
      <c r="A12" s="2"/>
      <c r="B12" s="8">
        <v>9</v>
      </c>
      <c r="C12" s="9" t="s">
        <v>14</v>
      </c>
      <c r="D12" s="10">
        <v>9</v>
      </c>
      <c r="E12" s="16">
        <v>24</v>
      </c>
      <c r="F12" s="12">
        <f>0.85*E12</f>
        <v>20.399999999999999</v>
      </c>
      <c r="G12" s="1"/>
      <c r="H12" s="13">
        <f t="shared" si="0"/>
        <v>0</v>
      </c>
      <c r="I12" s="14" t="str">
        <f t="shared" si="1"/>
        <v xml:space="preserve"> </v>
      </c>
      <c r="J12" s="2"/>
      <c r="K12" s="2"/>
      <c r="L12" s="2"/>
      <c r="M12" s="2"/>
      <c r="N12" s="2"/>
      <c r="O12" s="2"/>
      <c r="P12" s="2"/>
      <c r="Q12" s="2"/>
    </row>
    <row r="13" spans="1:17" ht="15.75" thickBot="1" x14ac:dyDescent="0.3">
      <c r="A13" s="2"/>
      <c r="B13" s="8">
        <v>10</v>
      </c>
      <c r="C13" s="9" t="s">
        <v>15</v>
      </c>
      <c r="D13" s="10">
        <v>1</v>
      </c>
      <c r="E13" s="16">
        <v>2500</v>
      </c>
      <c r="F13" s="12">
        <f>0.03*E13</f>
        <v>75</v>
      </c>
      <c r="G13" s="1"/>
      <c r="H13" s="13">
        <f t="shared" si="0"/>
        <v>0</v>
      </c>
      <c r="I13" s="14" t="str">
        <f t="shared" si="1"/>
        <v xml:space="preserve"> </v>
      </c>
      <c r="J13" s="2"/>
      <c r="K13" s="2"/>
      <c r="L13" s="2"/>
      <c r="M13" s="2"/>
      <c r="N13" s="2"/>
      <c r="O13" s="2"/>
      <c r="P13" s="2"/>
      <c r="Q13" s="2"/>
    </row>
    <row r="14" spans="1:17" ht="15.75" thickBot="1" x14ac:dyDescent="0.3">
      <c r="A14" s="2"/>
      <c r="B14" s="8">
        <v>11</v>
      </c>
      <c r="C14" s="9" t="s">
        <v>16</v>
      </c>
      <c r="D14" s="10">
        <v>28</v>
      </c>
      <c r="E14" s="16">
        <v>6</v>
      </c>
      <c r="F14" s="12">
        <f>1.1*E14</f>
        <v>6.6000000000000005</v>
      </c>
      <c r="G14" s="1"/>
      <c r="H14" s="13">
        <f t="shared" si="0"/>
        <v>0</v>
      </c>
      <c r="I14" s="14" t="str">
        <f t="shared" si="1"/>
        <v xml:space="preserve"> </v>
      </c>
      <c r="J14" s="2"/>
      <c r="K14" s="2"/>
      <c r="L14" s="2"/>
      <c r="M14" s="2"/>
      <c r="N14" s="2"/>
      <c r="O14" s="2"/>
      <c r="P14" s="2"/>
      <c r="Q14" s="2"/>
    </row>
    <row r="15" spans="1:17" ht="15.75" thickBot="1" x14ac:dyDescent="0.3">
      <c r="A15" s="2"/>
      <c r="B15" s="8">
        <v>12</v>
      </c>
      <c r="C15" s="9" t="s">
        <v>17</v>
      </c>
      <c r="D15" s="10">
        <v>80</v>
      </c>
      <c r="E15" s="17">
        <v>12</v>
      </c>
      <c r="F15" s="12">
        <f>0.8*E15</f>
        <v>9.6000000000000014</v>
      </c>
      <c r="G15" s="1"/>
      <c r="H15" s="13">
        <f t="shared" si="0"/>
        <v>0</v>
      </c>
      <c r="I15" s="14" t="str">
        <f t="shared" si="1"/>
        <v xml:space="preserve"> </v>
      </c>
      <c r="J15" s="2"/>
      <c r="K15" s="2"/>
      <c r="L15" s="2"/>
      <c r="M15" s="2"/>
      <c r="N15" s="2"/>
      <c r="O15" s="2"/>
      <c r="P15" s="2"/>
      <c r="Q15" s="2"/>
    </row>
    <row r="16" spans="1:17" ht="15.75" thickBot="1" x14ac:dyDescent="0.3">
      <c r="A16" s="2"/>
      <c r="B16" s="8">
        <v>13</v>
      </c>
      <c r="C16" s="9" t="s">
        <v>18</v>
      </c>
      <c r="D16" s="10">
        <v>193</v>
      </c>
      <c r="E16" s="17">
        <v>35</v>
      </c>
      <c r="F16" s="12">
        <f>0.4*E16</f>
        <v>14</v>
      </c>
      <c r="G16" s="1"/>
      <c r="H16" s="13">
        <f t="shared" si="0"/>
        <v>0</v>
      </c>
      <c r="I16" s="14" t="str">
        <f t="shared" si="1"/>
        <v xml:space="preserve"> </v>
      </c>
      <c r="J16" s="2"/>
      <c r="K16" s="2"/>
      <c r="L16" s="2"/>
      <c r="M16" s="2"/>
      <c r="N16" s="2"/>
      <c r="O16" s="2"/>
      <c r="P16" s="2"/>
      <c r="Q16" s="2"/>
    </row>
    <row r="17" spans="1:17" ht="15.75" thickBot="1" x14ac:dyDescent="0.3">
      <c r="A17" s="2"/>
      <c r="B17" s="8">
        <v>14</v>
      </c>
      <c r="C17" s="9" t="s">
        <v>19</v>
      </c>
      <c r="D17" s="10">
        <v>1</v>
      </c>
      <c r="E17" s="17">
        <v>24</v>
      </c>
      <c r="F17" s="12">
        <f>0.45*E17</f>
        <v>10.8</v>
      </c>
      <c r="G17" s="1"/>
      <c r="H17" s="13">
        <f t="shared" si="0"/>
        <v>0</v>
      </c>
      <c r="I17" s="14" t="str">
        <f t="shared" si="1"/>
        <v xml:space="preserve"> </v>
      </c>
      <c r="J17" s="2"/>
      <c r="K17" s="2"/>
      <c r="L17" s="2"/>
      <c r="M17" s="2"/>
      <c r="N17" s="2"/>
      <c r="O17" s="2"/>
      <c r="P17" s="2"/>
      <c r="Q17" s="2"/>
    </row>
    <row r="18" spans="1:17" ht="15.75" thickBot="1" x14ac:dyDescent="0.3">
      <c r="A18" s="2"/>
      <c r="B18" s="8">
        <v>15</v>
      </c>
      <c r="C18" s="9" t="s">
        <v>20</v>
      </c>
      <c r="D18" s="10">
        <v>1</v>
      </c>
      <c r="E18" s="17">
        <v>24</v>
      </c>
      <c r="F18" s="12">
        <f>0.95*E18</f>
        <v>22.799999999999997</v>
      </c>
      <c r="G18" s="1"/>
      <c r="H18" s="13">
        <f t="shared" si="0"/>
        <v>0</v>
      </c>
      <c r="I18" s="14" t="str">
        <f t="shared" si="1"/>
        <v xml:space="preserve"> </v>
      </c>
      <c r="J18" s="2"/>
      <c r="K18" s="2"/>
      <c r="L18" s="2"/>
      <c r="M18" s="2"/>
      <c r="N18" s="2"/>
      <c r="O18" s="2"/>
      <c r="P18" s="2"/>
      <c r="Q18" s="2"/>
    </row>
    <row r="19" spans="1:17" ht="15.75" thickBot="1" x14ac:dyDescent="0.3">
      <c r="A19" s="2"/>
      <c r="B19" s="8">
        <v>16</v>
      </c>
      <c r="C19" s="9" t="s">
        <v>21</v>
      </c>
      <c r="D19" s="10">
        <v>1</v>
      </c>
      <c r="E19" s="17">
        <v>24</v>
      </c>
      <c r="F19" s="12">
        <f>0.75*E19</f>
        <v>18</v>
      </c>
      <c r="G19" s="1"/>
      <c r="H19" s="13">
        <f t="shared" si="0"/>
        <v>0</v>
      </c>
      <c r="I19" s="14" t="str">
        <f t="shared" si="1"/>
        <v xml:space="preserve"> </v>
      </c>
      <c r="J19" s="2"/>
      <c r="K19" s="2"/>
      <c r="L19" s="2"/>
      <c r="M19" s="2"/>
      <c r="N19" s="2"/>
      <c r="O19" s="2"/>
      <c r="P19" s="2"/>
      <c r="Q19" s="2"/>
    </row>
    <row r="20" spans="1:17" ht="15.75" thickBot="1" x14ac:dyDescent="0.3">
      <c r="A20" s="2"/>
      <c r="B20" s="8">
        <v>17</v>
      </c>
      <c r="C20" s="9" t="s">
        <v>22</v>
      </c>
      <c r="D20" s="10">
        <v>1</v>
      </c>
      <c r="E20" s="17">
        <v>1000</v>
      </c>
      <c r="F20" s="12">
        <f>0.02*E20</f>
        <v>20</v>
      </c>
      <c r="G20" s="1"/>
      <c r="H20" s="13">
        <f t="shared" si="0"/>
        <v>0</v>
      </c>
      <c r="I20" s="14" t="str">
        <f t="shared" si="1"/>
        <v xml:space="preserve"> </v>
      </c>
      <c r="J20" s="2"/>
      <c r="K20" s="2"/>
      <c r="L20" s="2"/>
      <c r="M20" s="2"/>
      <c r="N20" s="2"/>
      <c r="O20" s="2"/>
      <c r="P20" s="2"/>
      <c r="Q20" s="2"/>
    </row>
    <row r="21" spans="1:17" ht="15.75" thickBot="1" x14ac:dyDescent="0.3">
      <c r="A21" s="2"/>
      <c r="B21" s="8">
        <v>18</v>
      </c>
      <c r="C21" s="9" t="s">
        <v>23</v>
      </c>
      <c r="D21" s="10">
        <v>1</v>
      </c>
      <c r="E21" s="17">
        <v>1000</v>
      </c>
      <c r="F21" s="12">
        <f>0.03*E21</f>
        <v>30</v>
      </c>
      <c r="G21" s="1"/>
      <c r="H21" s="13">
        <f t="shared" si="0"/>
        <v>0</v>
      </c>
      <c r="I21" s="14" t="str">
        <f t="shared" si="1"/>
        <v xml:space="preserve"> </v>
      </c>
      <c r="J21" s="2"/>
      <c r="K21" s="2"/>
      <c r="L21" s="2"/>
      <c r="M21" s="2"/>
      <c r="N21" s="2"/>
      <c r="O21" s="2"/>
      <c r="P21" s="2"/>
      <c r="Q21" s="2"/>
    </row>
    <row r="22" spans="1:17" ht="15.75" thickBot="1" x14ac:dyDescent="0.3">
      <c r="A22" s="2"/>
      <c r="B22" s="8">
        <v>19</v>
      </c>
      <c r="C22" s="9" t="s">
        <v>24</v>
      </c>
      <c r="D22" s="10">
        <v>1</v>
      </c>
      <c r="E22" s="17">
        <v>500</v>
      </c>
      <c r="F22" s="12">
        <f>0.025*E22</f>
        <v>12.5</v>
      </c>
      <c r="G22" s="1"/>
      <c r="H22" s="13">
        <f t="shared" si="0"/>
        <v>0</v>
      </c>
      <c r="I22" s="14" t="str">
        <f t="shared" si="1"/>
        <v xml:space="preserve"> </v>
      </c>
      <c r="J22" s="2"/>
      <c r="K22" s="2"/>
      <c r="L22" s="2"/>
      <c r="M22" s="2"/>
      <c r="N22" s="2"/>
      <c r="O22" s="2"/>
      <c r="P22" s="2"/>
      <c r="Q22" s="2"/>
    </row>
    <row r="23" spans="1:17" ht="15.75" thickBot="1" x14ac:dyDescent="0.3">
      <c r="A23" s="2"/>
      <c r="B23" s="18"/>
      <c r="C23" s="18"/>
      <c r="D23" s="18"/>
      <c r="E23" s="18"/>
      <c r="F23" s="18"/>
      <c r="G23" s="18"/>
      <c r="H23" s="18"/>
      <c r="I23" s="2"/>
      <c r="J23" s="2"/>
      <c r="K23" s="2"/>
      <c r="L23" s="2"/>
      <c r="M23" s="2"/>
      <c r="N23" s="2"/>
      <c r="O23" s="2"/>
      <c r="P23" s="2"/>
      <c r="Q23" s="2"/>
    </row>
    <row r="24" spans="1:17" ht="15.75" thickBot="1" x14ac:dyDescent="0.3">
      <c r="A24" s="2"/>
      <c r="B24" s="18"/>
      <c r="C24" s="18"/>
      <c r="D24" s="18"/>
      <c r="E24" s="19" t="s">
        <v>29</v>
      </c>
      <c r="F24" s="19"/>
      <c r="G24" s="20"/>
      <c r="H24" s="21">
        <f>SUM(H4:H22)</f>
        <v>0</v>
      </c>
      <c r="I24" s="14" t="str">
        <f>IF(H24&gt;4910.7,"ERROR: EL TOTAL OFERTADO (SIN IVA) ES SUPERIOR AL PERMITIDO DE 4.910,70 €","")</f>
        <v/>
      </c>
      <c r="J24" s="2"/>
      <c r="K24" s="2"/>
      <c r="L24" s="2"/>
      <c r="M24" s="2"/>
      <c r="N24" s="2"/>
      <c r="O24" s="2"/>
      <c r="P24" s="2"/>
      <c r="Q24" s="2"/>
    </row>
    <row r="25" spans="1:17" ht="15.75" thickBot="1" x14ac:dyDescent="0.3">
      <c r="A25" s="2"/>
      <c r="B25" s="18"/>
      <c r="C25" s="18"/>
      <c r="D25" s="18"/>
      <c r="E25" s="22"/>
      <c r="F25" s="23"/>
      <c r="G25" s="23"/>
      <c r="H25" s="24"/>
      <c r="I25" s="2"/>
      <c r="J25" s="2"/>
      <c r="K25" s="2"/>
      <c r="L25" s="2"/>
      <c r="M25" s="2"/>
      <c r="N25" s="2"/>
      <c r="O25" s="2"/>
      <c r="P25" s="2"/>
      <c r="Q25" s="2"/>
    </row>
    <row r="26" spans="1:17" ht="15.75" thickBot="1" x14ac:dyDescent="0.3">
      <c r="A26" s="2"/>
      <c r="B26" s="18"/>
      <c r="C26" s="18"/>
      <c r="D26" s="18"/>
      <c r="E26" s="22"/>
      <c r="F26" s="19" t="s">
        <v>25</v>
      </c>
      <c r="G26" s="20"/>
      <c r="H26" s="21">
        <f>ROUND(H24*0.1,2)</f>
        <v>0</v>
      </c>
      <c r="I26" s="2"/>
      <c r="J26" s="2"/>
      <c r="K26" s="2"/>
      <c r="L26" s="2"/>
      <c r="M26" s="2"/>
      <c r="N26" s="2"/>
      <c r="O26" s="2"/>
      <c r="P26" s="2"/>
      <c r="Q26" s="2"/>
    </row>
    <row r="27" spans="1:17" ht="15.75" thickBot="1" x14ac:dyDescent="0.3">
      <c r="A27" s="2"/>
      <c r="B27" s="18"/>
      <c r="C27" s="18"/>
      <c r="D27" s="18"/>
      <c r="E27" s="22"/>
      <c r="F27" s="23"/>
      <c r="G27" s="23"/>
      <c r="H27" s="24"/>
      <c r="I27" s="2"/>
      <c r="J27" s="2"/>
      <c r="K27" s="2"/>
      <c r="L27" s="2"/>
      <c r="M27" s="2"/>
      <c r="N27" s="2"/>
      <c r="O27" s="2"/>
      <c r="P27" s="2"/>
      <c r="Q27" s="2"/>
    </row>
    <row r="28" spans="1:17" ht="15.75" customHeight="1" thickBot="1" x14ac:dyDescent="0.3">
      <c r="A28" s="2"/>
      <c r="B28" s="18"/>
      <c r="C28" s="18"/>
      <c r="D28" s="18"/>
      <c r="E28" s="25" t="s">
        <v>28</v>
      </c>
      <c r="F28" s="25"/>
      <c r="G28" s="26"/>
      <c r="H28" s="21">
        <f>SUM(H24:H26)</f>
        <v>0</v>
      </c>
      <c r="I28" s="14" t="str">
        <f>IF(H28&gt;5401.77,"ERROR: EL TOTAL OFERTADO (IVA INCLUIDO) ES SUPERIOR AL PERMITIDO DE 5.401,77 €","")</f>
        <v/>
      </c>
      <c r="J28" s="2"/>
      <c r="K28" s="2"/>
      <c r="L28" s="2"/>
      <c r="M28" s="2"/>
      <c r="N28" s="2"/>
      <c r="O28" s="2"/>
      <c r="P28" s="2"/>
      <c r="Q28" s="2"/>
    </row>
    <row r="29" spans="1:17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25">
      <c r="A32" s="2"/>
      <c r="B32" s="27" t="s">
        <v>30</v>
      </c>
      <c r="C32" s="28"/>
      <c r="D32" s="2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x14ac:dyDescent="0.25">
      <c r="A33" s="2"/>
      <c r="B33" s="2"/>
      <c r="C33" s="28"/>
      <c r="D33" s="28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25">
      <c r="A34" s="2"/>
      <c r="B34" s="29" t="s">
        <v>37</v>
      </c>
      <c r="C34" s="29"/>
      <c r="D34" s="29"/>
      <c r="E34" s="29"/>
      <c r="F34" s="29"/>
      <c r="G34" s="29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25">
      <c r="A35" s="2"/>
      <c r="B35" s="29" t="s">
        <v>31</v>
      </c>
      <c r="C35" s="29"/>
      <c r="D35" s="29"/>
      <c r="E35" s="29"/>
      <c r="F35" s="29"/>
      <c r="G35" s="29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25">
      <c r="A36" s="2"/>
      <c r="B36" s="29"/>
      <c r="C36" s="29"/>
      <c r="D36" s="29"/>
      <c r="E36" s="29"/>
      <c r="F36" s="29"/>
      <c r="G36" s="29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25">
      <c r="A37" s="2"/>
      <c r="B37" s="29" t="s">
        <v>38</v>
      </c>
      <c r="C37" s="29"/>
      <c r="D37" s="29"/>
      <c r="E37" s="29"/>
      <c r="F37" s="29"/>
      <c r="G37" s="29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25">
      <c r="A38" s="2"/>
      <c r="B38" s="29" t="s">
        <v>32</v>
      </c>
      <c r="C38" s="29"/>
      <c r="D38" s="29"/>
      <c r="E38" s="29"/>
      <c r="F38" s="29"/>
      <c r="G38" s="29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25">
      <c r="A39" s="2"/>
      <c r="B39" s="29" t="s">
        <v>33</v>
      </c>
      <c r="C39" s="29"/>
      <c r="D39" s="29"/>
      <c r="E39" s="29"/>
      <c r="F39" s="29"/>
      <c r="G39" s="29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x14ac:dyDescent="0.25">
      <c r="A40" s="2"/>
      <c r="B40" s="29"/>
      <c r="C40" s="29"/>
      <c r="D40" s="29"/>
      <c r="E40" s="29"/>
      <c r="F40" s="29"/>
      <c r="G40" s="29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x14ac:dyDescent="0.25">
      <c r="A41" s="2"/>
      <c r="B41" s="29" t="s">
        <v>34</v>
      </c>
      <c r="C41" s="30"/>
      <c r="D41" s="30"/>
      <c r="E41" s="30"/>
      <c r="F41" s="30"/>
      <c r="G41" s="30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25">
      <c r="A42" s="2"/>
      <c r="B42" s="29" t="s">
        <v>35</v>
      </c>
      <c r="C42" s="30"/>
      <c r="D42" s="30"/>
      <c r="E42" s="30"/>
      <c r="F42" s="30"/>
      <c r="G42" s="30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25">
      <c r="A43" s="2"/>
      <c r="B43" s="29" t="s">
        <v>36</v>
      </c>
      <c r="C43" s="30"/>
      <c r="D43" s="30"/>
      <c r="E43" s="30"/>
      <c r="F43" s="30"/>
      <c r="G43" s="30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1:17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17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17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7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 spans="1:17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1:17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1:17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1:17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1:17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</sheetData>
  <sheetProtection algorithmName="SHA-512" hashValue="GwYMBhup5vtbpg6PLkfG+GaAdSmloV8cRZcyw5regJBXlVjFcubcMOgGgMwEDyLdba65J02FoJ5mnfNSgHPmvA==" saltValue="8DHIjj+9ijGfRemfTxWKkA==" spinCount="100000" sheet="1" objects="1" scenarios="1"/>
  <mergeCells count="6">
    <mergeCell ref="E28:G28"/>
    <mergeCell ref="B2:H2"/>
    <mergeCell ref="E24:G24"/>
    <mergeCell ref="F25:G25"/>
    <mergeCell ref="F26:G26"/>
    <mergeCell ref="F27:G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econom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JLG0003</cp:lastModifiedBy>
  <dcterms:created xsi:type="dcterms:W3CDTF">2025-05-15T11:50:03Z</dcterms:created>
  <dcterms:modified xsi:type="dcterms:W3CDTF">2025-07-04T06:34:21Z</dcterms:modified>
</cp:coreProperties>
</file>