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O-SI-GESTION\1- CONTRACTACIÓ\EXPEDIENTS\HOUSING\INFRAESTRUCTURES TIC\N202500231\PER PUBLICAR\"/>
    </mc:Choice>
  </mc:AlternateContent>
  <xr:revisionPtr revIDLastSave="0" documentId="13_ncr:1_{1323375B-F79F-4323-B310-32CC5EA442C0}" xr6:coauthVersionLast="47" xr6:coauthVersionMax="47" xr10:uidLastSave="{00000000-0000-0000-0000-000000000000}"/>
  <workbookProtection workbookAlgorithmName="SHA-512" workbookHashValue="drTQXIPWs+AZZRCInu1wdrdba/Qt9wBwXzle/7x7Mbx6ntCudQ8wuglWm8QU/L4hXceqgAvImd+f6v8cv1hbdQ==" workbookSaltValue="Asu8NMsOzSHtb+MiIUhrOg==" workbookSpinCount="100000" lockStructure="1"/>
  <bookViews>
    <workbookView xWindow="-109" yWindow="-109" windowWidth="26301" windowHeight="14305" tabRatio="485" xr2:uid="{ED2EDEEB-8144-4B9C-8BA9-D4BD0706A224}"/>
  </bookViews>
  <sheets>
    <sheet name="Tarifario" sheetId="3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2" i="37" l="1"/>
  <c r="C51" i="37"/>
  <c r="C50" i="37"/>
  <c r="G66" i="37"/>
  <c r="J60" i="37"/>
  <c r="J62" i="37"/>
  <c r="J61" i="37"/>
  <c r="M8" i="37"/>
  <c r="M9" i="37"/>
  <c r="M10" i="37"/>
  <c r="M11" i="37"/>
  <c r="M12" i="37"/>
  <c r="M13" i="37"/>
  <c r="M14" i="37"/>
  <c r="M15" i="37"/>
  <c r="M16" i="37"/>
  <c r="M17" i="37"/>
  <c r="M18" i="37"/>
  <c r="M19" i="37"/>
  <c r="M20" i="37"/>
  <c r="M21" i="37"/>
  <c r="M22" i="37"/>
  <c r="M23" i="37"/>
  <c r="M24" i="37"/>
  <c r="M25" i="37"/>
  <c r="M26" i="37"/>
  <c r="M27" i="37"/>
  <c r="M28" i="37"/>
  <c r="M29" i="37"/>
  <c r="M30" i="37"/>
  <c r="M31" i="37"/>
  <c r="M32" i="37"/>
  <c r="M33" i="37"/>
  <c r="M34" i="37"/>
  <c r="M35" i="37"/>
  <c r="M36" i="37"/>
  <c r="M37" i="37"/>
  <c r="M38" i="37"/>
  <c r="M39" i="37"/>
  <c r="M40" i="37"/>
  <c r="M41" i="37"/>
  <c r="M42" i="37"/>
  <c r="M43" i="37"/>
  <c r="M44" i="37"/>
  <c r="M45" i="37"/>
  <c r="M46" i="37"/>
  <c r="M47" i="37"/>
  <c r="M48" i="37"/>
  <c r="M7" i="37"/>
  <c r="J48" i="37"/>
  <c r="J46" i="37"/>
  <c r="J45" i="37"/>
  <c r="J44" i="37"/>
  <c r="J43" i="37"/>
  <c r="J42" i="37"/>
  <c r="J41" i="37"/>
  <c r="J40" i="37"/>
  <c r="J39" i="37"/>
  <c r="J38" i="37"/>
  <c r="J37" i="37"/>
  <c r="J36" i="37"/>
  <c r="J35" i="37"/>
  <c r="J34" i="37"/>
  <c r="J29" i="37"/>
  <c r="J28" i="37"/>
  <c r="J27" i="37"/>
  <c r="J26" i="37"/>
  <c r="J25" i="37"/>
  <c r="J24" i="37"/>
  <c r="J23" i="37"/>
  <c r="J21" i="37"/>
  <c r="J20" i="37"/>
  <c r="J19" i="37"/>
  <c r="J18" i="37"/>
  <c r="J17" i="37"/>
  <c r="J16" i="37"/>
  <c r="J15" i="37"/>
  <c r="J13" i="37"/>
  <c r="J12" i="37"/>
  <c r="J11" i="37"/>
  <c r="J10" i="37"/>
  <c r="J9" i="37"/>
  <c r="J8" i="37"/>
  <c r="J7" i="37"/>
  <c r="L46" i="37"/>
  <c r="L45" i="37"/>
  <c r="L44" i="37"/>
  <c r="L43" i="37"/>
  <c r="L42" i="37"/>
  <c r="L41" i="37"/>
  <c r="L40" i="37"/>
  <c r="L39" i="37"/>
  <c r="L38" i="37"/>
  <c r="L37" i="37"/>
  <c r="L36" i="37"/>
  <c r="L35" i="37"/>
  <c r="L34" i="37"/>
  <c r="L33" i="37"/>
  <c r="L32" i="37"/>
  <c r="L31" i="37"/>
  <c r="L30" i="37"/>
  <c r="L29" i="37"/>
  <c r="L28" i="37"/>
  <c r="L27" i="37"/>
  <c r="L26" i="37"/>
  <c r="L25" i="37"/>
  <c r="L24" i="37"/>
  <c r="L23" i="37"/>
  <c r="L21" i="37"/>
  <c r="L19" i="37"/>
  <c r="L17" i="37"/>
  <c r="L16" i="37"/>
  <c r="L15" i="37"/>
  <c r="L13" i="37"/>
  <c r="L12" i="37"/>
  <c r="L11" i="37"/>
  <c r="L10" i="37"/>
  <c r="L9" i="37"/>
  <c r="L8" i="37"/>
  <c r="L7" i="37"/>
  <c r="L48" i="37"/>
  <c r="H48" i="37"/>
  <c r="H46" i="37"/>
  <c r="H45" i="37"/>
  <c r="H44" i="37"/>
  <c r="H43" i="37"/>
  <c r="H42" i="37"/>
  <c r="H41" i="37"/>
  <c r="H40" i="37"/>
  <c r="H39" i="37"/>
  <c r="H38" i="37"/>
  <c r="H37" i="37"/>
  <c r="H36" i="37"/>
  <c r="H35" i="37"/>
  <c r="H34" i="37"/>
  <c r="H33" i="37"/>
  <c r="H32" i="37"/>
  <c r="H31" i="37"/>
  <c r="H30" i="37"/>
  <c r="H29" i="37"/>
  <c r="H28" i="37"/>
  <c r="H27" i="37"/>
  <c r="H26" i="37"/>
  <c r="H25" i="37"/>
  <c r="H24" i="37"/>
  <c r="H23" i="37"/>
  <c r="H22" i="37"/>
  <c r="H21" i="37"/>
  <c r="H20" i="37"/>
  <c r="H19" i="37"/>
  <c r="H18" i="37"/>
  <c r="H17" i="37"/>
  <c r="H16" i="37"/>
  <c r="H15" i="37"/>
  <c r="H13" i="37"/>
  <c r="H12" i="37"/>
  <c r="H11" i="37"/>
  <c r="H10" i="37"/>
  <c r="H9" i="37"/>
  <c r="H8" i="37"/>
  <c r="H7" i="37"/>
  <c r="F48" i="37"/>
  <c r="F8" i="37"/>
  <c r="F9" i="37"/>
  <c r="F10" i="37"/>
  <c r="F11" i="37"/>
  <c r="F12" i="37"/>
  <c r="F13" i="37"/>
  <c r="F14" i="37"/>
  <c r="F15" i="37"/>
  <c r="F16" i="37"/>
  <c r="F17" i="37"/>
  <c r="F18" i="37"/>
  <c r="F19" i="37"/>
  <c r="F20" i="37"/>
  <c r="F21" i="37"/>
  <c r="F22" i="37"/>
  <c r="F23" i="37"/>
  <c r="F24" i="37"/>
  <c r="F25" i="37"/>
  <c r="F26" i="37"/>
  <c r="F27" i="37"/>
  <c r="F28" i="37"/>
  <c r="F29" i="37"/>
  <c r="F30" i="37"/>
  <c r="F31" i="37"/>
  <c r="F32" i="37"/>
  <c r="F33" i="37"/>
  <c r="F34" i="37"/>
  <c r="F35" i="37"/>
  <c r="F36" i="37"/>
  <c r="F37" i="37"/>
  <c r="F38" i="37"/>
  <c r="F39" i="37"/>
  <c r="F40" i="37"/>
  <c r="F41" i="37"/>
  <c r="F42" i="37"/>
  <c r="F43" i="37"/>
  <c r="F44" i="37"/>
  <c r="F45" i="37"/>
  <c r="F46" i="37"/>
  <c r="F7" i="37"/>
  <c r="I33" i="37"/>
  <c r="J33" i="37" s="1"/>
  <c r="I31" i="37"/>
  <c r="J31" i="37" s="1"/>
  <c r="I32" i="37"/>
  <c r="J32" i="37" s="1"/>
  <c r="I30" i="37"/>
  <c r="J30" i="37" s="1"/>
  <c r="K20" i="37"/>
  <c r="L20" i="37" s="1"/>
  <c r="I22" i="37"/>
  <c r="K22" i="37" s="1"/>
  <c r="L22" i="37" s="1"/>
  <c r="K18" i="37"/>
  <c r="L18" i="37" s="1"/>
  <c r="G14" i="37"/>
  <c r="I14" i="37" s="1"/>
  <c r="K14" i="37" s="1"/>
  <c r="L14" i="37" s="1"/>
  <c r="J14" i="37" l="1"/>
  <c r="J22" i="37"/>
  <c r="H14" i="37"/>
  <c r="F47" i="37"/>
  <c r="M57" i="37"/>
  <c r="N57" i="37" s="1"/>
  <c r="M56" i="37"/>
  <c r="N56" i="37" s="1"/>
  <c r="M55" i="37"/>
  <c r="N55" i="37" s="1"/>
  <c r="N58" i="37" l="1"/>
  <c r="D60" i="37" l="1"/>
  <c r="E60" i="37"/>
  <c r="G60" i="37"/>
  <c r="F60" i="37"/>
  <c r="H47" i="37" l="1"/>
  <c r="H49" i="37" s="1"/>
  <c r="E55" i="37" s="1"/>
  <c r="F49" i="37"/>
  <c r="D55" i="37" s="1"/>
  <c r="D56" i="37" s="1"/>
  <c r="E58" i="37" l="1"/>
  <c r="E57" i="37"/>
  <c r="E56" i="37"/>
  <c r="D57" i="37"/>
  <c r="D58" i="37"/>
  <c r="L47" i="37"/>
  <c r="J47" i="37"/>
  <c r="J49" i="37" s="1"/>
  <c r="F55" i="37" s="1"/>
  <c r="D64" i="37" l="1"/>
  <c r="E64" i="37"/>
  <c r="F57" i="37"/>
  <c r="F58" i="37"/>
  <c r="F56" i="37"/>
  <c r="L49" i="37"/>
  <c r="G55" i="37" s="1"/>
  <c r="F64" i="37" l="1"/>
  <c r="G56" i="37"/>
  <c r="G57" i="37"/>
  <c r="G58" i="37"/>
  <c r="G64" i="37" l="1"/>
  <c r="H64" i="37" s="1"/>
  <c r="J51" i="37" s="1"/>
  <c r="I64" i="37" l="1"/>
</calcChain>
</file>

<file path=xl/sharedStrings.xml><?xml version="1.0" encoding="utf-8"?>
<sst xmlns="http://schemas.openxmlformats.org/spreadsheetml/2006/main" count="132" uniqueCount="92">
  <si>
    <t>Año 1</t>
  </si>
  <si>
    <t>Año 2</t>
  </si>
  <si>
    <t>Año 3</t>
  </si>
  <si>
    <t>Año 4</t>
  </si>
  <si>
    <t>ITEM FACTURACION</t>
  </si>
  <si>
    <t>Tecnología</t>
  </si>
  <si>
    <t>KVA (Consumo eléctrico y puertos de red)</t>
  </si>
  <si>
    <t>HOUSING</t>
  </si>
  <si>
    <t>oCPU ExaC@C - Full Time</t>
  </si>
  <si>
    <t>EXA_C@C</t>
  </si>
  <si>
    <t>oCPU ExaC@C - Office Time</t>
  </si>
  <si>
    <t>vCPU compartida - Sin PRD - Full Time</t>
  </si>
  <si>
    <t>VMWARE</t>
  </si>
  <si>
    <t>vCPU compartida - Sin PRD - Office Time</t>
  </si>
  <si>
    <t>vCPU  compartida - Con PRD - Full Time</t>
  </si>
  <si>
    <t>vCPU  compartida - Con PRD - Office Time</t>
  </si>
  <si>
    <t>vCPU dedicada - Sin PRD - Full Time</t>
  </si>
  <si>
    <t>Oracle-KVM</t>
  </si>
  <si>
    <t>vCPU dedicada - Sin PRD - Office Time</t>
  </si>
  <si>
    <t>vCPU dedicada - Con PRD - Full Time</t>
  </si>
  <si>
    <t>vCPU dedicada - Con PRD - Office Time</t>
  </si>
  <si>
    <t>GB RAM compartida - Sin PRD - Full Time</t>
  </si>
  <si>
    <t>GB RAM compartida - Sin PRD - Office Time</t>
  </si>
  <si>
    <t>GB RAM compartida - Con PRD - Full Time</t>
  </si>
  <si>
    <t>GB RAM compartida - Con PRD - Office Time</t>
  </si>
  <si>
    <t>GB RAM dedicada - Sin PRD - Full Time</t>
  </si>
  <si>
    <t>GB RAM dedicada - Sin PRD - Office Time</t>
  </si>
  <si>
    <t>GB RAM dedicada - Con PRD - Full Time</t>
  </si>
  <si>
    <t>GB RAM dedicada - Con PRD - Office Time</t>
  </si>
  <si>
    <t>SPARC T8-2</t>
  </si>
  <si>
    <t>SPARC</t>
  </si>
  <si>
    <t>Servidores ExaC@C</t>
  </si>
  <si>
    <t>SO Windows x servidor</t>
  </si>
  <si>
    <t>WINDOWS</t>
  </si>
  <si>
    <t>SO Linux x servidor</t>
  </si>
  <si>
    <t>LINUX</t>
  </si>
  <si>
    <t>TB Tier 0</t>
  </si>
  <si>
    <t>STORAGE</t>
  </si>
  <si>
    <t>TB Tier 0 Replicado</t>
  </si>
  <si>
    <t>TB Tier 1</t>
  </si>
  <si>
    <t>TB Tier 1Replicado</t>
  </si>
  <si>
    <t>TB Tier 2</t>
  </si>
  <si>
    <t>TB Tier 2Replicado</t>
  </si>
  <si>
    <t>TB Tier 3</t>
  </si>
  <si>
    <t>TB Tier 3 Replicado</t>
  </si>
  <si>
    <t>TB Tier 4</t>
  </si>
  <si>
    <t>TB Tier 4 Replicado</t>
  </si>
  <si>
    <t>TB Tier 5</t>
  </si>
  <si>
    <t>TB Tier 5 Replicado</t>
  </si>
  <si>
    <t>1 TB Backup política 1</t>
  </si>
  <si>
    <t>BACKUP</t>
  </si>
  <si>
    <t>1 TB Backup Política 2</t>
  </si>
  <si>
    <t>1 TB Backup Política 3</t>
  </si>
  <si>
    <t>Licencias Oracle</t>
  </si>
  <si>
    <t>LICENCIAS</t>
  </si>
  <si>
    <t>Licencias Powercenter</t>
  </si>
  <si>
    <t>Suplemento infraestructura en cloud</t>
  </si>
  <si>
    <t>CLOUD PUBLIC</t>
  </si>
  <si>
    <t>Servicio de Cómputo de GPU(horas de uso)</t>
  </si>
  <si>
    <t>GPU</t>
  </si>
  <si>
    <t>% sobre Nivel 1</t>
  </si>
  <si>
    <t>Horas anuales</t>
  </si>
  <si>
    <t>Arquitecto</t>
  </si>
  <si>
    <t>% Máximo Nivel 2: 22%</t>
  </si>
  <si>
    <t>Jefe proyecto</t>
  </si>
  <si>
    <t>% Máximo Nivel 3: 16%</t>
  </si>
  <si>
    <t>Técnico</t>
  </si>
  <si>
    <t>% Máximo Nivel 4: 5%</t>
  </si>
  <si>
    <t>Importe máx.devolución del servicio: 200.000€</t>
  </si>
  <si>
    <t>Devolución servicio</t>
  </si>
  <si>
    <t>NIVEL 1  Infraestructura Base</t>
  </si>
  <si>
    <t xml:space="preserve">IMPORTE </t>
  </si>
  <si>
    <t>N202500231 DOCUMENTO OFERTA ECONÓMICA</t>
  </si>
  <si>
    <t>Unidades</t>
  </si>
  <si>
    <t>Precio Unitario Máximo (€) sin IVA</t>
  </si>
  <si>
    <t>Importe Total Mensual (€) sin IVA</t>
  </si>
  <si>
    <t>Precio 
Unitario
 Ofertado (€) sin IVA</t>
  </si>
  <si>
    <t>Precio Unitario Máximo (€/hora) sin IVA</t>
  </si>
  <si>
    <t>Precio Unitario Ofertado (€/hora) sin IVA</t>
  </si>
  <si>
    <t>Importe Total Anual (€) sin IVA</t>
  </si>
  <si>
    <t>IMPORTE TOTAL CONTRATO sin IVA</t>
  </si>
  <si>
    <t xml:space="preserve"> Perfiles
  Proyectos</t>
  </si>
  <si>
    <t>Importe Total sin IVA</t>
  </si>
  <si>
    <t>NIVEL 2 Operación Infraestructura (*)</t>
  </si>
  <si>
    <t>NIVEL 3 Seguridad Infraestructura (*)</t>
  </si>
  <si>
    <t>NIVEL 4 Gobierno del Servicio (*)</t>
  </si>
  <si>
    <t>Proyectos (año) (**)</t>
  </si>
  <si>
    <t>(**) El importe total ofertado para proyectos (cuatro años) tendrá como límite inferior el importe correspondiente al 5% del importe total del contrato (cuatro años). Se advierte a las empresas licitadoras que QUEDARÁN RECHAZADAS aquellas ofertas económicas en las que el importe para la realización de proyectos (cuatro años) sea inferior al importe correspondiente a dicho porcentaje.</t>
  </si>
  <si>
    <t xml:space="preserve">El licitador deberá insertar los datos de su propuesta en las casillas identificadas en color salmón. </t>
  </si>
  <si>
    <t>(*) Se advierte a las empresas licitadoras que QUEDARÁN RECHAZADAS aquellas ofertas económicas en las que el importe ofertado para cada uno de los niveles de operación definidos (2,3 y 4) exceda el importe correspondiente al porcentaje máximo indicado en el DOCUMENTO OFERTA ECONÓMICA.</t>
  </si>
  <si>
    <t xml:space="preserve">Los precios ofertados no podrán tener más de 2 decimales. </t>
  </si>
  <si>
    <t>En caso de que la oferta global supere el importe máximo previsto para el periodo inicial de vigencia VEINTITRÉS MILLONES QUINIENTOS CINCUENTA Y CINCO MIL SETECIENTOS CUARENTA Y NUEVE EUROS CON VEINTISIETE CÉNTIMOS(23.555.749,27€) (sin IVA) o que cualquiera de los precios ofertados supere el precio máximo unitario marcado en la tabla, la oferta será RECHAZADA.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</si>
</sst>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-* #,##0\ &quot;€&quot;_-;\-* #,##0\ &quot;€&quot;_-;_-* &quot;-&quot;??\ &quot;€&quot;_-;_-@_-"/>
    <numFmt numFmtId="166" formatCode="_-* #,##0.00\ [$€-C0A]_-;\-* #,##0.00\ [$€-C0A]_-;_-* &quot;-&quot;??\ [$€-C0A]_-;_-@_-"/>
    <numFmt numFmtId="167" formatCode="#,##0_ ;\-#,##0\ "/>
  </numFmts>
  <fonts count="2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scheme val="minor"/>
    </font>
    <font>
      <sz val="14"/>
      <color rgb="FF000000"/>
      <name val="Calibri"/>
      <family val="2"/>
    </font>
    <font>
      <b/>
      <sz val="9"/>
      <color theme="1"/>
      <name val="Aptos Narrow"/>
      <scheme val="minor"/>
    </font>
    <font>
      <i/>
      <sz val="11"/>
      <color theme="1"/>
      <name val="Aptos Narrow"/>
      <scheme val="minor"/>
    </font>
    <font>
      <b/>
      <u/>
      <sz val="11"/>
      <color theme="1"/>
      <name val="Aptos Narrow"/>
      <scheme val="minor"/>
    </font>
    <font>
      <u/>
      <sz val="11"/>
      <color theme="1"/>
      <name val="Aptos Narrow"/>
      <scheme val="minor"/>
    </font>
    <font>
      <b/>
      <sz val="11"/>
      <color theme="0"/>
      <name val="Aptos Narrow"/>
      <scheme val="minor"/>
    </font>
    <font>
      <b/>
      <sz val="11"/>
      <color rgb="FF0070C0"/>
      <name val="Aptos Narrow"/>
      <scheme val="minor"/>
    </font>
    <font>
      <b/>
      <i/>
      <sz val="9"/>
      <color rgb="FFFF0000"/>
      <name val="Aptos Narrow"/>
      <scheme val="minor"/>
    </font>
    <font>
      <b/>
      <i/>
      <sz val="11"/>
      <color theme="1"/>
      <name val="Aptos Narrow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i/>
      <sz val="11"/>
      <color theme="1"/>
      <name val="Arial"/>
      <family val="2"/>
    </font>
    <font>
      <b/>
      <i/>
      <u val="double"/>
      <sz val="16"/>
      <color theme="1"/>
      <name val="Arial"/>
      <family val="2"/>
    </font>
    <font>
      <sz val="11"/>
      <color theme="0"/>
      <name val="Aptos Narrow"/>
      <family val="2"/>
      <scheme val="minor"/>
    </font>
    <font>
      <b/>
      <sz val="11"/>
      <color rgb="FFC00000"/>
      <name val="Aptos Narrow"/>
      <scheme val="minor"/>
    </font>
    <font>
      <i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7">
    <xf numFmtId="0" fontId="0" fillId="0" borderId="0" xfId="0"/>
    <xf numFmtId="10" fontId="10" fillId="2" borderId="1" xfId="1" applyNumberFormat="1" applyFont="1" applyFill="1" applyBorder="1" applyAlignment="1" applyProtection="1">
      <alignment horizontal="center" vertical="top"/>
      <protection locked="0"/>
    </xf>
    <xf numFmtId="166" fontId="10" fillId="2" borderId="1" xfId="0" applyNumberFormat="1" applyFont="1" applyFill="1" applyBorder="1" applyAlignment="1" applyProtection="1">
      <alignment horizontal="center" vertical="center"/>
      <protection locked="0"/>
    </xf>
    <xf numFmtId="166" fontId="10" fillId="2" borderId="1" xfId="0" applyNumberFormat="1" applyFont="1" applyFill="1" applyBorder="1" applyProtection="1">
      <protection locked="0"/>
    </xf>
    <xf numFmtId="0" fontId="16" fillId="0" borderId="0" xfId="0" applyFont="1" applyProtection="1">
      <protection hidden="1"/>
    </xf>
    <xf numFmtId="0" fontId="7" fillId="0" borderId="0" xfId="0" applyFont="1" applyAlignment="1" applyProtection="1">
      <alignment horizontal="center"/>
      <protection hidden="1"/>
    </xf>
    <xf numFmtId="0" fontId="8" fillId="0" borderId="0" xfId="0" applyFont="1" applyProtection="1">
      <protection hidden="1"/>
    </xf>
    <xf numFmtId="0" fontId="3" fillId="0" borderId="0" xfId="0" applyFont="1" applyProtection="1">
      <protection hidden="1"/>
    </xf>
    <xf numFmtId="1" fontId="3" fillId="0" borderId="0" xfId="0" applyNumberFormat="1" applyFont="1" applyAlignment="1" applyProtection="1">
      <alignment wrapText="1"/>
      <protection hidden="1"/>
    </xf>
    <xf numFmtId="1" fontId="0" fillId="0" borderId="0" xfId="0" applyNumberFormat="1" applyProtection="1">
      <protection hidden="1"/>
    </xf>
    <xf numFmtId="0" fontId="0" fillId="0" borderId="0" xfId="0" applyProtection="1">
      <protection hidden="1"/>
    </xf>
    <xf numFmtId="1" fontId="3" fillId="0" borderId="0" xfId="0" applyNumberFormat="1" applyFont="1" applyProtection="1">
      <protection hidden="1"/>
    </xf>
    <xf numFmtId="164" fontId="3" fillId="0" borderId="0" xfId="0" applyNumberFormat="1" applyFont="1" applyProtection="1">
      <protection hidden="1"/>
    </xf>
    <xf numFmtId="0" fontId="15" fillId="2" borderId="0" xfId="0" applyFont="1" applyFill="1" applyAlignment="1" applyProtection="1">
      <alignment vertical="center"/>
      <protection hidden="1"/>
    </xf>
    <xf numFmtId="10" fontId="13" fillId="2" borderId="0" xfId="3" applyNumberFormat="1" applyFont="1" applyFill="1" applyAlignment="1" applyProtection="1">
      <alignment horizontal="center" vertical="center"/>
      <protection hidden="1"/>
    </xf>
    <xf numFmtId="0" fontId="14" fillId="2" borderId="0" xfId="0" applyFont="1" applyFill="1" applyProtection="1">
      <protection hidden="1"/>
    </xf>
    <xf numFmtId="0" fontId="14" fillId="0" borderId="0" xfId="0" applyFont="1" applyProtection="1">
      <protection hidden="1"/>
    </xf>
    <xf numFmtId="0" fontId="4" fillId="0" borderId="0" xfId="0" applyFont="1" applyAlignment="1" applyProtection="1">
      <alignment horizontal="center" vertical="center" wrapText="1" readingOrder="1"/>
      <protection hidden="1"/>
    </xf>
    <xf numFmtId="1" fontId="4" fillId="0" borderId="0" xfId="0" applyNumberFormat="1" applyFont="1" applyAlignment="1" applyProtection="1">
      <alignment horizontal="center" vertical="center" wrapText="1" readingOrder="1"/>
      <protection hidden="1"/>
    </xf>
    <xf numFmtId="0" fontId="4" fillId="0" borderId="0" xfId="0" applyFont="1" applyAlignment="1" applyProtection="1">
      <alignment horizontal="left" vertical="center" wrapText="1" readingOrder="1"/>
      <protection hidden="1"/>
    </xf>
    <xf numFmtId="1" fontId="4" fillId="0" borderId="0" xfId="0" applyNumberFormat="1" applyFont="1" applyAlignment="1" applyProtection="1">
      <alignment horizontal="left" vertical="center" wrapText="1" readingOrder="1"/>
      <protection hidden="1"/>
    </xf>
    <xf numFmtId="164" fontId="0" fillId="0" borderId="0" xfId="0" applyNumberFormat="1" applyProtection="1">
      <protection hidden="1"/>
    </xf>
    <xf numFmtId="0" fontId="2" fillId="0" borderId="0" xfId="0" applyFont="1" applyProtection="1">
      <protection hidden="1"/>
    </xf>
    <xf numFmtId="1" fontId="0" fillId="0" borderId="0" xfId="0" applyNumberFormat="1" applyAlignment="1" applyProtection="1">
      <alignment wrapText="1"/>
      <protection hidden="1"/>
    </xf>
    <xf numFmtId="17" fontId="2" fillId="0" borderId="0" xfId="0" applyNumberFormat="1" applyFont="1" applyProtection="1">
      <protection hidden="1"/>
    </xf>
    <xf numFmtId="0" fontId="9" fillId="4" borderId="1" xfId="0" applyFont="1" applyFill="1" applyBorder="1" applyAlignment="1" applyProtection="1">
      <alignment horizontal="center" vertical="center"/>
      <protection hidden="1"/>
    </xf>
    <xf numFmtId="0" fontId="9" fillId="4" borderId="1" xfId="0" applyFont="1" applyFill="1" applyBorder="1" applyAlignment="1" applyProtection="1">
      <alignment horizontal="center" vertical="center" wrapText="1"/>
      <protection hidden="1"/>
    </xf>
    <xf numFmtId="1" fontId="9" fillId="4" borderId="1" xfId="0" applyNumberFormat="1" applyFont="1" applyFill="1" applyBorder="1" applyAlignment="1" applyProtection="1">
      <alignment horizontal="center" vertical="center" wrapText="1"/>
      <protection hidden="1"/>
    </xf>
    <xf numFmtId="4" fontId="9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Protection="1">
      <protection hidden="1"/>
    </xf>
    <xf numFmtId="166" fontId="0" fillId="0" borderId="1" xfId="0" applyNumberFormat="1" applyBorder="1" applyAlignment="1" applyProtection="1">
      <alignment horizontal="center" vertical="center"/>
      <protection hidden="1"/>
    </xf>
    <xf numFmtId="1" fontId="0" fillId="0" borderId="1" xfId="0" applyNumberFormat="1" applyBorder="1" applyAlignment="1" applyProtection="1">
      <alignment horizontal="center" vertical="center"/>
      <protection hidden="1"/>
    </xf>
    <xf numFmtId="44" fontId="0" fillId="0" borderId="1" xfId="4" applyFont="1" applyFill="1" applyBorder="1" applyAlignment="1" applyProtection="1">
      <alignment horizontal="center" vertical="center"/>
      <protection hidden="1"/>
    </xf>
    <xf numFmtId="1" fontId="0" fillId="0" borderId="1" xfId="1" applyNumberFormat="1" applyFont="1" applyFill="1" applyBorder="1" applyAlignment="1" applyProtection="1">
      <alignment horizontal="center" vertical="center"/>
      <protection hidden="1"/>
    </xf>
    <xf numFmtId="166" fontId="0" fillId="0" borderId="1" xfId="1" applyNumberFormat="1" applyFont="1" applyFill="1" applyBorder="1" applyAlignment="1" applyProtection="1">
      <alignment horizontal="center" vertical="center"/>
      <protection hidden="1"/>
    </xf>
    <xf numFmtId="166" fontId="0" fillId="0" borderId="1" xfId="4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Border="1" applyAlignment="1" applyProtection="1">
      <alignment horizontal="center" vertical="center"/>
      <protection hidden="1"/>
    </xf>
    <xf numFmtId="166" fontId="0" fillId="0" borderId="1" xfId="0" applyNumberFormat="1" applyBorder="1" applyProtection="1">
      <protection hidden="1"/>
    </xf>
    <xf numFmtId="0" fontId="10" fillId="0" borderId="1" xfId="0" applyFont="1" applyBorder="1" applyProtection="1">
      <protection hidden="1"/>
    </xf>
    <xf numFmtId="9" fontId="0" fillId="0" borderId="1" xfId="0" applyNumberFormat="1" applyBorder="1" applyAlignment="1" applyProtection="1">
      <alignment horizontal="center" vertical="center"/>
      <protection hidden="1"/>
    </xf>
    <xf numFmtId="44" fontId="0" fillId="0" borderId="5" xfId="4" applyFont="1" applyFill="1" applyBorder="1" applyAlignment="1" applyProtection="1">
      <alignment horizontal="center" vertical="center"/>
      <protection hidden="1"/>
    </xf>
    <xf numFmtId="166" fontId="0" fillId="0" borderId="5" xfId="1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protection hidden="1"/>
    </xf>
    <xf numFmtId="44" fontId="2" fillId="0" borderId="4" xfId="0" applyNumberFormat="1" applyFont="1" applyBorder="1" applyProtection="1">
      <protection hidden="1"/>
    </xf>
    <xf numFmtId="1" fontId="2" fillId="0" borderId="0" xfId="0" applyNumberFormat="1" applyFont="1" applyProtection="1">
      <protection hidden="1"/>
    </xf>
    <xf numFmtId="0" fontId="0" fillId="0" borderId="0" xfId="0" applyAlignment="1" applyProtection="1">
      <alignment horizontal="left"/>
      <protection hidden="1"/>
    </xf>
    <xf numFmtId="165" fontId="2" fillId="0" borderId="0" xfId="0" applyNumberFormat="1" applyFont="1" applyProtection="1">
      <protection hidden="1"/>
    </xf>
    <xf numFmtId="0" fontId="2" fillId="3" borderId="3" xfId="0" applyFont="1" applyFill="1" applyBorder="1" applyAlignment="1" applyProtection="1">
      <alignment horizontal="center" vertical="center" wrapText="1"/>
      <protection hidden="1"/>
    </xf>
    <xf numFmtId="0" fontId="2" fillId="3" borderId="1" xfId="0" applyFont="1" applyFill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horizontal="center" vertical="center" wrapText="1"/>
      <protection hidden="1"/>
    </xf>
    <xf numFmtId="0" fontId="9" fillId="4" borderId="0" xfId="0" applyFont="1" applyFill="1" applyAlignment="1" applyProtection="1">
      <alignment horizontal="center" vertical="center" wrapText="1"/>
      <protection hidden="1"/>
    </xf>
    <xf numFmtId="0" fontId="2" fillId="3" borderId="2" xfId="0" applyFont="1" applyFill="1" applyBorder="1" applyProtection="1">
      <protection hidden="1"/>
    </xf>
    <xf numFmtId="0" fontId="2" fillId="0" borderId="1" xfId="0" applyFont="1" applyBorder="1" applyProtection="1">
      <protection hidden="1"/>
    </xf>
    <xf numFmtId="44" fontId="3" fillId="0" borderId="1" xfId="0" applyNumberFormat="1" applyFont="1" applyBorder="1" applyProtection="1">
      <protection hidden="1"/>
    </xf>
    <xf numFmtId="4" fontId="3" fillId="0" borderId="1" xfId="1" applyNumberFormat="1" applyFont="1" applyFill="1" applyBorder="1" applyAlignment="1" applyProtection="1">
      <alignment horizontal="center" vertical="top"/>
      <protection hidden="1"/>
    </xf>
    <xf numFmtId="44" fontId="0" fillId="0" borderId="1" xfId="4" applyFont="1" applyBorder="1" applyProtection="1">
      <protection hidden="1"/>
    </xf>
    <xf numFmtId="3" fontId="0" fillId="0" borderId="1" xfId="0" applyNumberFormat="1" applyBorder="1" applyAlignment="1" applyProtection="1">
      <alignment horizontal="center"/>
      <protection hidden="1"/>
    </xf>
    <xf numFmtId="44" fontId="0" fillId="0" borderId="1" xfId="0" applyNumberFormat="1" applyBorder="1" applyProtection="1">
      <protection hidden="1"/>
    </xf>
    <xf numFmtId="0" fontId="12" fillId="0" borderId="0" xfId="0" applyFont="1" applyProtection="1">
      <protection hidden="1"/>
    </xf>
    <xf numFmtId="0" fontId="2" fillId="3" borderId="1" xfId="0" applyFont="1" applyFill="1" applyBorder="1" applyProtection="1">
      <protection hidden="1"/>
    </xf>
    <xf numFmtId="4" fontId="0" fillId="0" borderId="1" xfId="1" applyNumberFormat="1" applyFont="1" applyBorder="1" applyAlignment="1" applyProtection="1">
      <alignment horizontal="center" vertical="top"/>
      <protection hidden="1"/>
    </xf>
    <xf numFmtId="3" fontId="0" fillId="0" borderId="5" xfId="0" applyNumberFormat="1" applyBorder="1" applyAlignment="1" applyProtection="1">
      <alignment horizontal="center"/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44" fontId="2" fillId="0" borderId="3" xfId="0" applyNumberFormat="1" applyFont="1" applyBorder="1" applyProtection="1">
      <protection hidden="1"/>
    </xf>
    <xf numFmtId="0" fontId="6" fillId="0" borderId="0" xfId="0" applyFont="1" applyProtection="1">
      <protection hidden="1"/>
    </xf>
    <xf numFmtId="43" fontId="0" fillId="0" borderId="0" xfId="0" applyNumberFormat="1" applyProtection="1">
      <protection hidden="1"/>
    </xf>
    <xf numFmtId="44" fontId="2" fillId="0" borderId="1" xfId="0" applyNumberFormat="1" applyFont="1" applyBorder="1" applyProtection="1">
      <protection hidden="1"/>
    </xf>
    <xf numFmtId="165" fontId="2" fillId="0" borderId="1" xfId="0" applyNumberFormat="1" applyFont="1" applyBorder="1" applyProtection="1">
      <protection hidden="1"/>
    </xf>
    <xf numFmtId="44" fontId="0" fillId="0" borderId="1" xfId="1" applyNumberFormat="1" applyFont="1" applyBorder="1" applyAlignment="1" applyProtection="1">
      <alignment horizontal="center" vertical="top"/>
      <protection hidden="1"/>
    </xf>
    <xf numFmtId="1" fontId="18" fillId="0" borderId="0" xfId="0" applyNumberFormat="1" applyFont="1" applyProtection="1">
      <protection hidden="1"/>
    </xf>
    <xf numFmtId="1" fontId="5" fillId="0" borderId="0" xfId="0" applyNumberFormat="1" applyFont="1" applyAlignment="1" applyProtection="1">
      <alignment wrapText="1"/>
      <protection hidden="1"/>
    </xf>
    <xf numFmtId="0" fontId="17" fillId="0" borderId="0" xfId="0" applyFont="1" applyProtection="1">
      <protection hidden="1"/>
    </xf>
    <xf numFmtId="1" fontId="0" fillId="0" borderId="0" xfId="0" applyNumberFormat="1" applyFill="1" applyAlignment="1" applyProtection="1">
      <alignment wrapText="1"/>
      <protection hidden="1"/>
    </xf>
    <xf numFmtId="4" fontId="0" fillId="0" borderId="0" xfId="1" applyNumberFormat="1" applyFont="1" applyFill="1" applyBorder="1" applyAlignment="1" applyProtection="1">
      <alignment horizontal="center" vertical="top"/>
      <protection hidden="1"/>
    </xf>
    <xf numFmtId="10" fontId="2" fillId="0" borderId="0" xfId="3" applyNumberFormat="1" applyFont="1" applyFill="1" applyBorder="1" applyProtection="1">
      <protection hidden="1"/>
    </xf>
    <xf numFmtId="165" fontId="0" fillId="0" borderId="0" xfId="0" applyNumberFormat="1" applyProtection="1">
      <protection hidden="1"/>
    </xf>
    <xf numFmtId="0" fontId="18" fillId="0" borderId="0" xfId="0" applyFont="1" applyProtection="1">
      <protection hidden="1"/>
    </xf>
    <xf numFmtId="0" fontId="11" fillId="0" borderId="0" xfId="0" applyFont="1" applyAlignment="1" applyProtection="1">
      <alignment horizontal="left" vertical="center" wrapText="1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hidden="1"/>
    </xf>
    <xf numFmtId="17" fontId="2" fillId="0" borderId="0" xfId="0" applyNumberFormat="1" applyFont="1" applyAlignment="1" applyProtection="1">
      <alignment horizontal="center"/>
      <protection hidden="1"/>
    </xf>
    <xf numFmtId="17" fontId="2" fillId="3" borderId="1" xfId="0" applyNumberFormat="1" applyFont="1" applyFill="1" applyBorder="1" applyAlignment="1" applyProtection="1">
      <alignment horizontal="center"/>
      <protection hidden="1"/>
    </xf>
    <xf numFmtId="44" fontId="10" fillId="2" borderId="1" xfId="0" applyNumberFormat="1" applyFont="1" applyFill="1" applyBorder="1" applyProtection="1">
      <protection locked="0"/>
    </xf>
    <xf numFmtId="44" fontId="2" fillId="0" borderId="0" xfId="0" applyNumberFormat="1" applyFont="1" applyBorder="1" applyProtection="1">
      <protection hidden="1"/>
    </xf>
    <xf numFmtId="0" fontId="19" fillId="0" borderId="0" xfId="0" applyFont="1"/>
    <xf numFmtId="44" fontId="0" fillId="0" borderId="0" xfId="0" applyNumberFormat="1" applyProtection="1">
      <protection hidden="1"/>
    </xf>
  </cellXfs>
  <cellStyles count="5">
    <cellStyle name="Coma" xfId="1" builtinId="3"/>
    <cellStyle name="Moneda" xfId="4" builtinId="4"/>
    <cellStyle name="Normal" xfId="0" builtinId="0"/>
    <cellStyle name="Normal 2 4" xfId="2" xr:uid="{9A319957-1C29-42D2-86CA-527F2C1206B6}"/>
    <cellStyle name="Percentatge" xfId="3" builtinId="5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8</xdr:col>
      <xdr:colOff>304800</xdr:colOff>
      <xdr:row>2</xdr:row>
      <xdr:rowOff>60269</xdr:rowOff>
    </xdr:to>
    <xdr:sp macro="" textlink="">
      <xdr:nvSpPr>
        <xdr:cNvPr id="1026" name="AutoShape 2" descr="MC-Mutual – AMAT">
          <a:extLst>
            <a:ext uri="{FF2B5EF4-FFF2-40B4-BE49-F238E27FC236}">
              <a16:creationId xmlns:a16="http://schemas.microsoft.com/office/drawing/2014/main" id="{346D5A80-5A88-4745-917B-F019D0EE4C3F}"/>
            </a:ext>
          </a:extLst>
        </xdr:cNvPr>
        <xdr:cNvSpPr>
          <a:spLocks noChangeAspect="1" noChangeArrowheads="1"/>
        </xdr:cNvSpPr>
      </xdr:nvSpPr>
      <xdr:spPr bwMode="auto">
        <a:xfrm>
          <a:off x="11229975" y="29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2</xdr:row>
      <xdr:rowOff>60269</xdr:rowOff>
    </xdr:to>
    <xdr:sp macro="" textlink="">
      <xdr:nvSpPr>
        <xdr:cNvPr id="1027" name="AutoShape 3" descr="MC-Mutual – AMAT">
          <a:extLst>
            <a:ext uri="{FF2B5EF4-FFF2-40B4-BE49-F238E27FC236}">
              <a16:creationId xmlns:a16="http://schemas.microsoft.com/office/drawing/2014/main" id="{70B63F2D-15C4-4DCA-A68A-6000EAB75C3E}"/>
            </a:ext>
          </a:extLst>
        </xdr:cNvPr>
        <xdr:cNvSpPr>
          <a:spLocks noChangeAspect="1" noChangeArrowheads="1"/>
        </xdr:cNvSpPr>
      </xdr:nvSpPr>
      <xdr:spPr bwMode="auto">
        <a:xfrm>
          <a:off x="12611100" y="29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660289</xdr:colOff>
      <xdr:row>0</xdr:row>
      <xdr:rowOff>57758</xdr:rowOff>
    </xdr:from>
    <xdr:to>
      <xdr:col>11</xdr:col>
      <xdr:colOff>986788</xdr:colOff>
      <xdr:row>2</xdr:row>
      <xdr:rowOff>166916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6A71B41-E03B-482C-B2AB-8A19463F4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71489" y="57758"/>
          <a:ext cx="1488550" cy="6185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XA_C@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EE844-0D70-4B40-A0D6-E79739FCD195}">
  <sheetPr>
    <pageSetUpPr fitToPage="1"/>
  </sheetPr>
  <dimension ref="A1:U262"/>
  <sheetViews>
    <sheetView showGridLines="0" tabSelected="1" zoomScale="85" zoomScaleNormal="85" workbookViewId="0">
      <pane ySplit="5" topLeftCell="A6" activePane="bottomLeft" state="frozen"/>
      <selection pane="bottomLeft" activeCell="I62" sqref="I62"/>
    </sheetView>
  </sheetViews>
  <sheetFormatPr defaultColWidth="11" defaultRowHeight="13.6"/>
  <cols>
    <col min="1" max="1" width="44.33203125" style="10" customWidth="1"/>
    <col min="2" max="2" width="35.6640625" style="10" customWidth="1"/>
    <col min="3" max="3" width="16.5546875" style="10" customWidth="1"/>
    <col min="4" max="4" width="19.33203125" style="10" bestFit="1" customWidth="1"/>
    <col min="5" max="7" width="15.21875" style="10" customWidth="1"/>
    <col min="8" max="8" width="15.88671875" style="10" bestFit="1" customWidth="1"/>
    <col min="9" max="9" width="15.21875" style="23" customWidth="1"/>
    <col min="10" max="10" width="15.21875" style="9" customWidth="1"/>
    <col min="11" max="11" width="15.21875" style="10" customWidth="1"/>
    <col min="12" max="12" width="15.21875" style="9" customWidth="1"/>
    <col min="13" max="13" width="13" style="10" customWidth="1"/>
    <col min="14" max="14" width="14.88671875" style="9" bestFit="1" customWidth="1"/>
    <col min="15" max="15" width="14.88671875" style="10" bestFit="1" customWidth="1"/>
    <col min="16" max="16" width="10.33203125" style="9" bestFit="1" customWidth="1"/>
    <col min="17" max="17" width="10.21875" style="10" bestFit="1" customWidth="1"/>
    <col min="18" max="18" width="10.109375" style="9" bestFit="1" customWidth="1"/>
    <col min="19" max="19" width="10.21875" style="10" bestFit="1" customWidth="1"/>
    <col min="20" max="20" width="15.109375" style="10" bestFit="1" customWidth="1"/>
    <col min="21" max="21" width="11.88671875" style="10" bestFit="1" customWidth="1"/>
    <col min="22" max="22" width="15.109375" style="10" bestFit="1" customWidth="1"/>
    <col min="23" max="16384" width="11" style="10"/>
  </cols>
  <sheetData>
    <row r="1" spans="1:20" s="7" customFormat="1" ht="21.1">
      <c r="A1" s="4" t="s">
        <v>72</v>
      </c>
      <c r="B1" s="5"/>
      <c r="C1" s="6"/>
      <c r="D1" s="6"/>
      <c r="I1" s="8"/>
      <c r="J1" s="9"/>
      <c r="K1" s="10"/>
      <c r="L1" s="9"/>
      <c r="M1" s="10"/>
      <c r="N1" s="9"/>
      <c r="P1" s="9"/>
      <c r="Q1" s="10"/>
      <c r="R1" s="11"/>
      <c r="S1" s="12"/>
      <c r="T1" s="12"/>
    </row>
    <row r="2" spans="1:20" ht="19.05">
      <c r="A2" s="13" t="s">
        <v>88</v>
      </c>
      <c r="B2" s="14"/>
      <c r="C2" s="15"/>
      <c r="D2" s="16"/>
      <c r="I2" s="10"/>
      <c r="J2" s="10"/>
      <c r="K2" s="17"/>
      <c r="L2" s="18"/>
      <c r="M2" s="17"/>
      <c r="N2" s="18"/>
      <c r="O2" s="19"/>
      <c r="P2" s="20"/>
      <c r="Q2" s="19"/>
      <c r="S2" s="21"/>
    </row>
    <row r="3" spans="1:20" ht="14.3">
      <c r="A3" s="85" t="s">
        <v>90</v>
      </c>
      <c r="C3" s="22"/>
    </row>
    <row r="4" spans="1:20" ht="14.3">
      <c r="E4" s="82" t="s">
        <v>0</v>
      </c>
      <c r="F4" s="82"/>
      <c r="G4" s="82" t="s">
        <v>1</v>
      </c>
      <c r="H4" s="82"/>
      <c r="I4" s="82" t="s">
        <v>2</v>
      </c>
      <c r="J4" s="82"/>
      <c r="K4" s="82" t="s">
        <v>3</v>
      </c>
      <c r="L4" s="82"/>
      <c r="N4" s="24"/>
      <c r="O4" s="81"/>
      <c r="P4" s="81"/>
      <c r="R4" s="10"/>
    </row>
    <row r="5" spans="1:20" ht="42.8">
      <c r="A5" s="25" t="s">
        <v>4</v>
      </c>
      <c r="B5" s="26" t="s">
        <v>5</v>
      </c>
      <c r="C5" s="26" t="s">
        <v>74</v>
      </c>
      <c r="D5" s="26" t="s">
        <v>76</v>
      </c>
      <c r="E5" s="27" t="s">
        <v>73</v>
      </c>
      <c r="F5" s="28" t="s">
        <v>75</v>
      </c>
      <c r="G5" s="27" t="s">
        <v>73</v>
      </c>
      <c r="H5" s="28" t="s">
        <v>75</v>
      </c>
      <c r="I5" s="27" t="s">
        <v>73</v>
      </c>
      <c r="J5" s="28" t="s">
        <v>75</v>
      </c>
      <c r="K5" s="27" t="s">
        <v>73</v>
      </c>
      <c r="L5" s="28" t="s">
        <v>75</v>
      </c>
      <c r="N5" s="10"/>
      <c r="P5" s="10"/>
      <c r="R5" s="10"/>
    </row>
    <row r="6" spans="1:20">
      <c r="A6" s="78"/>
      <c r="B6" s="79"/>
      <c r="C6" s="79"/>
      <c r="D6" s="79"/>
      <c r="E6" s="79"/>
      <c r="F6" s="79"/>
      <c r="G6" s="79"/>
      <c r="H6" s="79"/>
      <c r="I6" s="79"/>
      <c r="J6" s="79"/>
      <c r="K6" s="79"/>
      <c r="L6" s="80"/>
      <c r="N6" s="10"/>
      <c r="P6" s="10"/>
      <c r="R6" s="10"/>
    </row>
    <row r="7" spans="1:20" ht="14.3">
      <c r="A7" s="29" t="s">
        <v>6</v>
      </c>
      <c r="B7" s="29" t="s">
        <v>7</v>
      </c>
      <c r="C7" s="30">
        <v>235.7</v>
      </c>
      <c r="D7" s="2"/>
      <c r="E7" s="31">
        <v>60</v>
      </c>
      <c r="F7" s="32">
        <f>E7*ROUND($D7,2)</f>
        <v>0</v>
      </c>
      <c r="G7" s="33">
        <v>60</v>
      </c>
      <c r="H7" s="34">
        <f t="shared" ref="H7:H46" si="0">G7*ROUND($D7,2)</f>
        <v>0</v>
      </c>
      <c r="I7" s="33">
        <v>60</v>
      </c>
      <c r="J7" s="34">
        <f t="shared" ref="J7:L48" si="1">I7*ROUND($D7,2)</f>
        <v>0</v>
      </c>
      <c r="K7" s="33">
        <v>60</v>
      </c>
      <c r="L7" s="34">
        <f t="shared" si="1"/>
        <v>0</v>
      </c>
      <c r="M7" s="76" t="str">
        <f>IF(D7&gt;C7,"OFERTA QUEDARÁ RECHAZADA: Precio unitario ofertado es superior al Precio Unitario Máximo","")</f>
        <v/>
      </c>
      <c r="N7" s="10"/>
      <c r="P7" s="10"/>
      <c r="R7" s="10"/>
    </row>
    <row r="8" spans="1:20" ht="14.3">
      <c r="A8" s="29" t="s">
        <v>8</v>
      </c>
      <c r="B8" s="29" t="s">
        <v>9</v>
      </c>
      <c r="C8" s="30">
        <v>114.5</v>
      </c>
      <c r="D8" s="2"/>
      <c r="E8" s="31">
        <v>52</v>
      </c>
      <c r="F8" s="32">
        <f t="shared" ref="F8:F48" si="2">E8*ROUND($D8,2)</f>
        <v>0</v>
      </c>
      <c r="G8" s="33">
        <v>57</v>
      </c>
      <c r="H8" s="34">
        <f t="shared" si="0"/>
        <v>0</v>
      </c>
      <c r="I8" s="33">
        <v>63</v>
      </c>
      <c r="J8" s="34">
        <f t="shared" si="1"/>
        <v>0</v>
      </c>
      <c r="K8" s="33">
        <v>69</v>
      </c>
      <c r="L8" s="34">
        <f t="shared" si="1"/>
        <v>0</v>
      </c>
      <c r="M8" s="76" t="str">
        <f t="shared" ref="M8:M48" si="3">IF(D8&gt;C8,"OFERTA QUEDARÁ RECHAZADA: Precio unitario ofertado es superior al Precio Unitario Máximo","")</f>
        <v/>
      </c>
      <c r="N8" s="10"/>
      <c r="P8" s="10"/>
      <c r="R8" s="10"/>
    </row>
    <row r="9" spans="1:20" ht="14.3">
      <c r="A9" s="29" t="s">
        <v>10</v>
      </c>
      <c r="B9" s="29" t="s">
        <v>9</v>
      </c>
      <c r="C9" s="30">
        <v>68.7</v>
      </c>
      <c r="D9" s="2"/>
      <c r="E9" s="31">
        <v>26</v>
      </c>
      <c r="F9" s="32">
        <f t="shared" si="2"/>
        <v>0</v>
      </c>
      <c r="G9" s="33">
        <v>29</v>
      </c>
      <c r="H9" s="34">
        <f t="shared" si="0"/>
        <v>0</v>
      </c>
      <c r="I9" s="33">
        <v>32</v>
      </c>
      <c r="J9" s="34">
        <f t="shared" si="1"/>
        <v>0</v>
      </c>
      <c r="K9" s="33">
        <v>35</v>
      </c>
      <c r="L9" s="34">
        <f t="shared" si="1"/>
        <v>0</v>
      </c>
      <c r="M9" s="76" t="str">
        <f t="shared" si="3"/>
        <v/>
      </c>
      <c r="N9" s="10"/>
      <c r="P9" s="10"/>
      <c r="R9" s="10"/>
    </row>
    <row r="10" spans="1:20" ht="14.3">
      <c r="A10" s="29" t="s">
        <v>11</v>
      </c>
      <c r="B10" s="29" t="s">
        <v>12</v>
      </c>
      <c r="C10" s="30">
        <v>6.22</v>
      </c>
      <c r="D10" s="2"/>
      <c r="E10" s="31">
        <v>13</v>
      </c>
      <c r="F10" s="32">
        <f t="shared" si="2"/>
        <v>0</v>
      </c>
      <c r="G10" s="33">
        <v>14</v>
      </c>
      <c r="H10" s="34">
        <f t="shared" si="0"/>
        <v>0</v>
      </c>
      <c r="I10" s="33">
        <v>15</v>
      </c>
      <c r="J10" s="34">
        <f t="shared" si="1"/>
        <v>0</v>
      </c>
      <c r="K10" s="33">
        <v>17</v>
      </c>
      <c r="L10" s="34">
        <f t="shared" si="1"/>
        <v>0</v>
      </c>
      <c r="M10" s="76" t="str">
        <f t="shared" si="3"/>
        <v/>
      </c>
      <c r="N10" s="10"/>
      <c r="P10" s="10"/>
      <c r="R10" s="10"/>
    </row>
    <row r="11" spans="1:20" ht="14.3">
      <c r="A11" s="29" t="s">
        <v>13</v>
      </c>
      <c r="B11" s="29" t="s">
        <v>12</v>
      </c>
      <c r="C11" s="30">
        <v>4.74</v>
      </c>
      <c r="D11" s="2"/>
      <c r="E11" s="31">
        <v>205</v>
      </c>
      <c r="F11" s="32">
        <f t="shared" si="2"/>
        <v>0</v>
      </c>
      <c r="G11" s="33">
        <v>223</v>
      </c>
      <c r="H11" s="34">
        <f t="shared" si="0"/>
        <v>0</v>
      </c>
      <c r="I11" s="33">
        <v>245</v>
      </c>
      <c r="J11" s="34">
        <f t="shared" si="1"/>
        <v>0</v>
      </c>
      <c r="K11" s="33">
        <v>270</v>
      </c>
      <c r="L11" s="34">
        <f t="shared" si="1"/>
        <v>0</v>
      </c>
      <c r="M11" s="76" t="str">
        <f t="shared" si="3"/>
        <v/>
      </c>
      <c r="N11" s="10"/>
      <c r="P11" s="10"/>
      <c r="R11" s="10"/>
    </row>
    <row r="12" spans="1:20" ht="14.3">
      <c r="A12" s="29" t="s">
        <v>14</v>
      </c>
      <c r="B12" s="29" t="s">
        <v>12</v>
      </c>
      <c r="C12" s="30">
        <v>11.41</v>
      </c>
      <c r="D12" s="2"/>
      <c r="E12" s="31">
        <v>710</v>
      </c>
      <c r="F12" s="32">
        <f t="shared" si="2"/>
        <v>0</v>
      </c>
      <c r="G12" s="33">
        <v>780</v>
      </c>
      <c r="H12" s="34">
        <f t="shared" si="0"/>
        <v>0</v>
      </c>
      <c r="I12" s="33">
        <v>900</v>
      </c>
      <c r="J12" s="34">
        <f t="shared" si="1"/>
        <v>0</v>
      </c>
      <c r="K12" s="33">
        <v>940</v>
      </c>
      <c r="L12" s="34">
        <f t="shared" si="1"/>
        <v>0</v>
      </c>
      <c r="M12" s="76" t="str">
        <f t="shared" si="3"/>
        <v/>
      </c>
      <c r="N12" s="10"/>
      <c r="P12" s="10"/>
      <c r="R12" s="10"/>
    </row>
    <row r="13" spans="1:20" ht="14.3">
      <c r="A13" s="29" t="s">
        <v>15</v>
      </c>
      <c r="B13" s="29" t="s">
        <v>12</v>
      </c>
      <c r="C13" s="30">
        <v>9.84</v>
      </c>
      <c r="D13" s="2"/>
      <c r="E13" s="31">
        <v>157</v>
      </c>
      <c r="F13" s="32">
        <f t="shared" si="2"/>
        <v>0</v>
      </c>
      <c r="G13" s="33">
        <v>173</v>
      </c>
      <c r="H13" s="34">
        <f t="shared" si="0"/>
        <v>0</v>
      </c>
      <c r="I13" s="33">
        <v>190</v>
      </c>
      <c r="J13" s="34">
        <f t="shared" si="1"/>
        <v>0</v>
      </c>
      <c r="K13" s="33">
        <v>209</v>
      </c>
      <c r="L13" s="34">
        <f t="shared" si="1"/>
        <v>0</v>
      </c>
      <c r="M13" s="76" t="str">
        <f t="shared" si="3"/>
        <v/>
      </c>
      <c r="N13" s="10"/>
      <c r="P13" s="10"/>
      <c r="R13" s="10"/>
    </row>
    <row r="14" spans="1:20" ht="14.3">
      <c r="A14" s="29" t="s">
        <v>16</v>
      </c>
      <c r="B14" s="29" t="s">
        <v>17</v>
      </c>
      <c r="C14" s="30">
        <v>14.52</v>
      </c>
      <c r="D14" s="2"/>
      <c r="E14" s="31">
        <v>0</v>
      </c>
      <c r="F14" s="32">
        <f t="shared" si="2"/>
        <v>0</v>
      </c>
      <c r="G14" s="33">
        <f t="shared" ref="G14" si="4">+E14*1.1</f>
        <v>0</v>
      </c>
      <c r="H14" s="34">
        <f t="shared" si="0"/>
        <v>0</v>
      </c>
      <c r="I14" s="33">
        <f t="shared" ref="I14" si="5">+G14*1.1</f>
        <v>0</v>
      </c>
      <c r="J14" s="34">
        <f t="shared" si="1"/>
        <v>0</v>
      </c>
      <c r="K14" s="33">
        <f t="shared" ref="K14:K22" si="6">+I14*1.1</f>
        <v>0</v>
      </c>
      <c r="L14" s="34">
        <f t="shared" si="1"/>
        <v>0</v>
      </c>
      <c r="M14" s="76" t="str">
        <f t="shared" si="3"/>
        <v/>
      </c>
      <c r="N14" s="10"/>
      <c r="P14" s="10"/>
      <c r="R14" s="10"/>
    </row>
    <row r="15" spans="1:20" ht="14.3">
      <c r="A15" s="29" t="s">
        <v>18</v>
      </c>
      <c r="B15" s="29" t="s">
        <v>17</v>
      </c>
      <c r="C15" s="30">
        <v>13.2</v>
      </c>
      <c r="D15" s="2"/>
      <c r="E15" s="31">
        <v>63</v>
      </c>
      <c r="F15" s="32">
        <f t="shared" si="2"/>
        <v>0</v>
      </c>
      <c r="G15" s="33">
        <v>69</v>
      </c>
      <c r="H15" s="34">
        <f t="shared" si="0"/>
        <v>0</v>
      </c>
      <c r="I15" s="33">
        <v>76</v>
      </c>
      <c r="J15" s="34">
        <f t="shared" si="1"/>
        <v>0</v>
      </c>
      <c r="K15" s="33">
        <v>84</v>
      </c>
      <c r="L15" s="34">
        <f t="shared" si="1"/>
        <v>0</v>
      </c>
      <c r="M15" s="76" t="str">
        <f t="shared" si="3"/>
        <v/>
      </c>
      <c r="N15" s="10"/>
      <c r="P15" s="10"/>
      <c r="R15" s="10"/>
    </row>
    <row r="16" spans="1:20" ht="14.3">
      <c r="A16" s="29" t="s">
        <v>19</v>
      </c>
      <c r="B16" s="29" t="s">
        <v>17</v>
      </c>
      <c r="C16" s="30">
        <v>26.86</v>
      </c>
      <c r="D16" s="2"/>
      <c r="E16" s="31">
        <v>328</v>
      </c>
      <c r="F16" s="32">
        <f t="shared" si="2"/>
        <v>0</v>
      </c>
      <c r="G16" s="33">
        <v>361</v>
      </c>
      <c r="H16" s="34">
        <f t="shared" si="0"/>
        <v>0</v>
      </c>
      <c r="I16" s="33">
        <v>397</v>
      </c>
      <c r="J16" s="34">
        <f t="shared" si="1"/>
        <v>0</v>
      </c>
      <c r="K16" s="33">
        <v>437</v>
      </c>
      <c r="L16" s="34">
        <f t="shared" si="1"/>
        <v>0</v>
      </c>
      <c r="M16" s="76" t="str">
        <f t="shared" si="3"/>
        <v/>
      </c>
      <c r="N16" s="10"/>
      <c r="P16" s="10"/>
      <c r="R16" s="10"/>
    </row>
    <row r="17" spans="1:18" ht="14.3">
      <c r="A17" s="29" t="s">
        <v>20</v>
      </c>
      <c r="B17" s="29" t="s">
        <v>17</v>
      </c>
      <c r="C17" s="30">
        <v>26.400000000000002</v>
      </c>
      <c r="D17" s="2"/>
      <c r="E17" s="31">
        <v>99.000000000000014</v>
      </c>
      <c r="F17" s="32">
        <f t="shared" si="2"/>
        <v>0</v>
      </c>
      <c r="G17" s="33">
        <v>109</v>
      </c>
      <c r="H17" s="34">
        <f t="shared" si="0"/>
        <v>0</v>
      </c>
      <c r="I17" s="33">
        <v>120</v>
      </c>
      <c r="J17" s="34">
        <f t="shared" si="1"/>
        <v>0</v>
      </c>
      <c r="K17" s="33">
        <v>132</v>
      </c>
      <c r="L17" s="34">
        <f t="shared" si="1"/>
        <v>0</v>
      </c>
      <c r="M17" s="76" t="str">
        <f t="shared" si="3"/>
        <v/>
      </c>
      <c r="N17" s="10"/>
      <c r="P17" s="10"/>
      <c r="R17" s="10"/>
    </row>
    <row r="18" spans="1:18" ht="14.3">
      <c r="A18" s="29" t="s">
        <v>21</v>
      </c>
      <c r="B18" s="29" t="s">
        <v>12</v>
      </c>
      <c r="C18" s="30">
        <v>1.6500000000000001</v>
      </c>
      <c r="D18" s="2"/>
      <c r="E18" s="31">
        <v>58</v>
      </c>
      <c r="F18" s="32">
        <f t="shared" si="2"/>
        <v>0</v>
      </c>
      <c r="G18" s="33">
        <v>64</v>
      </c>
      <c r="H18" s="34">
        <f t="shared" si="0"/>
        <v>0</v>
      </c>
      <c r="I18" s="33">
        <v>70</v>
      </c>
      <c r="J18" s="34">
        <f t="shared" si="1"/>
        <v>0</v>
      </c>
      <c r="K18" s="33">
        <f t="shared" si="6"/>
        <v>77</v>
      </c>
      <c r="L18" s="34">
        <f t="shared" si="1"/>
        <v>0</v>
      </c>
      <c r="M18" s="76" t="str">
        <f t="shared" si="3"/>
        <v/>
      </c>
      <c r="N18" s="10"/>
      <c r="P18" s="10"/>
      <c r="R18" s="10"/>
    </row>
    <row r="19" spans="1:18" ht="14.3">
      <c r="A19" s="29" t="s">
        <v>22</v>
      </c>
      <c r="B19" s="29" t="s">
        <v>12</v>
      </c>
      <c r="C19" s="30">
        <v>1.33</v>
      </c>
      <c r="D19" s="2"/>
      <c r="E19" s="31">
        <v>1005</v>
      </c>
      <c r="F19" s="32">
        <f t="shared" si="2"/>
        <v>0</v>
      </c>
      <c r="G19" s="33">
        <v>1151</v>
      </c>
      <c r="H19" s="34">
        <f t="shared" si="0"/>
        <v>0</v>
      </c>
      <c r="I19" s="33">
        <v>1266</v>
      </c>
      <c r="J19" s="34">
        <f t="shared" si="1"/>
        <v>0</v>
      </c>
      <c r="K19" s="33">
        <v>1393</v>
      </c>
      <c r="L19" s="34">
        <f t="shared" si="1"/>
        <v>0</v>
      </c>
      <c r="M19" s="76" t="str">
        <f t="shared" si="3"/>
        <v/>
      </c>
      <c r="N19" s="10"/>
      <c r="P19" s="10"/>
      <c r="R19" s="10"/>
    </row>
    <row r="20" spans="1:18" ht="14.3">
      <c r="A20" s="29" t="s">
        <v>23</v>
      </c>
      <c r="B20" s="29" t="s">
        <v>12</v>
      </c>
      <c r="C20" s="30">
        <v>3.05</v>
      </c>
      <c r="D20" s="2"/>
      <c r="E20" s="31">
        <v>3521</v>
      </c>
      <c r="F20" s="32">
        <f t="shared" si="2"/>
        <v>0</v>
      </c>
      <c r="G20" s="33">
        <v>3873</v>
      </c>
      <c r="H20" s="34">
        <f t="shared" si="0"/>
        <v>0</v>
      </c>
      <c r="I20" s="33">
        <v>4260</v>
      </c>
      <c r="J20" s="34">
        <f t="shared" si="1"/>
        <v>0</v>
      </c>
      <c r="K20" s="33">
        <f t="shared" si="6"/>
        <v>4686</v>
      </c>
      <c r="L20" s="34">
        <f t="shared" si="1"/>
        <v>0</v>
      </c>
      <c r="M20" s="76" t="str">
        <f t="shared" si="3"/>
        <v/>
      </c>
      <c r="N20" s="10"/>
      <c r="P20" s="10"/>
      <c r="R20" s="10"/>
    </row>
    <row r="21" spans="1:18" ht="14.3">
      <c r="A21" s="29" t="s">
        <v>24</v>
      </c>
      <c r="B21" s="29" t="s">
        <v>12</v>
      </c>
      <c r="C21" s="30">
        <v>2.73</v>
      </c>
      <c r="D21" s="2"/>
      <c r="E21" s="31">
        <v>646</v>
      </c>
      <c r="F21" s="32">
        <f t="shared" si="2"/>
        <v>0</v>
      </c>
      <c r="G21" s="33">
        <v>711</v>
      </c>
      <c r="H21" s="34">
        <f t="shared" si="0"/>
        <v>0</v>
      </c>
      <c r="I21" s="33">
        <v>782</v>
      </c>
      <c r="J21" s="34">
        <f t="shared" si="1"/>
        <v>0</v>
      </c>
      <c r="K21" s="33">
        <v>860</v>
      </c>
      <c r="L21" s="34">
        <f t="shared" si="1"/>
        <v>0</v>
      </c>
      <c r="M21" s="76" t="str">
        <f t="shared" si="3"/>
        <v/>
      </c>
      <c r="N21" s="10"/>
      <c r="P21" s="10"/>
      <c r="R21" s="10"/>
    </row>
    <row r="22" spans="1:18" ht="14.3">
      <c r="A22" s="29" t="s">
        <v>25</v>
      </c>
      <c r="B22" s="29" t="s">
        <v>17</v>
      </c>
      <c r="C22" s="30">
        <v>1.61</v>
      </c>
      <c r="D22" s="2"/>
      <c r="E22" s="31">
        <v>0</v>
      </c>
      <c r="F22" s="32">
        <f t="shared" si="2"/>
        <v>0</v>
      </c>
      <c r="G22" s="33">
        <v>0</v>
      </c>
      <c r="H22" s="34">
        <f t="shared" si="0"/>
        <v>0</v>
      </c>
      <c r="I22" s="33">
        <f>+G22*1.1</f>
        <v>0</v>
      </c>
      <c r="J22" s="34">
        <f t="shared" si="1"/>
        <v>0</v>
      </c>
      <c r="K22" s="33">
        <f t="shared" si="6"/>
        <v>0</v>
      </c>
      <c r="L22" s="34">
        <f t="shared" si="1"/>
        <v>0</v>
      </c>
      <c r="M22" s="76" t="str">
        <f t="shared" si="3"/>
        <v/>
      </c>
      <c r="N22" s="10"/>
      <c r="P22" s="10"/>
      <c r="R22" s="10"/>
    </row>
    <row r="23" spans="1:18" ht="14.3">
      <c r="A23" s="29" t="s">
        <v>26</v>
      </c>
      <c r="B23" s="29" t="s">
        <v>17</v>
      </c>
      <c r="C23" s="30">
        <v>1.46</v>
      </c>
      <c r="D23" s="2"/>
      <c r="E23" s="31">
        <v>411</v>
      </c>
      <c r="F23" s="32">
        <f t="shared" si="2"/>
        <v>0</v>
      </c>
      <c r="G23" s="33">
        <v>452</v>
      </c>
      <c r="H23" s="34">
        <f t="shared" si="0"/>
        <v>0</v>
      </c>
      <c r="I23" s="33">
        <v>497</v>
      </c>
      <c r="J23" s="34">
        <f t="shared" si="1"/>
        <v>0</v>
      </c>
      <c r="K23" s="33">
        <v>547</v>
      </c>
      <c r="L23" s="34">
        <f t="shared" si="1"/>
        <v>0</v>
      </c>
      <c r="M23" s="76" t="str">
        <f t="shared" si="3"/>
        <v/>
      </c>
      <c r="N23" s="10"/>
      <c r="P23" s="10"/>
      <c r="R23" s="10"/>
    </row>
    <row r="24" spans="1:18" ht="14.3">
      <c r="A24" s="29" t="s">
        <v>27</v>
      </c>
      <c r="B24" s="29" t="s">
        <v>17</v>
      </c>
      <c r="C24" s="30">
        <v>2.97</v>
      </c>
      <c r="D24" s="2"/>
      <c r="E24" s="31">
        <v>1870</v>
      </c>
      <c r="F24" s="32">
        <f t="shared" si="2"/>
        <v>0</v>
      </c>
      <c r="G24" s="33">
        <v>2050</v>
      </c>
      <c r="H24" s="34">
        <f t="shared" si="0"/>
        <v>0</v>
      </c>
      <c r="I24" s="33">
        <v>2260</v>
      </c>
      <c r="J24" s="34">
        <f t="shared" si="1"/>
        <v>0</v>
      </c>
      <c r="K24" s="33">
        <v>2500</v>
      </c>
      <c r="L24" s="34">
        <f t="shared" si="1"/>
        <v>0</v>
      </c>
      <c r="M24" s="76" t="str">
        <f t="shared" si="3"/>
        <v/>
      </c>
      <c r="N24" s="10"/>
      <c r="P24" s="10"/>
      <c r="R24" s="10"/>
    </row>
    <row r="25" spans="1:18" ht="14.3">
      <c r="A25" s="29" t="s">
        <v>28</v>
      </c>
      <c r="B25" s="29" t="s">
        <v>17</v>
      </c>
      <c r="C25" s="30">
        <v>2.92</v>
      </c>
      <c r="D25" s="2"/>
      <c r="E25" s="31">
        <v>1202</v>
      </c>
      <c r="F25" s="32">
        <f t="shared" si="2"/>
        <v>0</v>
      </c>
      <c r="G25" s="33">
        <v>1322</v>
      </c>
      <c r="H25" s="34">
        <f t="shared" si="0"/>
        <v>0</v>
      </c>
      <c r="I25" s="33">
        <v>1454</v>
      </c>
      <c r="J25" s="34">
        <f t="shared" si="1"/>
        <v>0</v>
      </c>
      <c r="K25" s="33">
        <v>1600</v>
      </c>
      <c r="L25" s="34">
        <f t="shared" si="1"/>
        <v>0</v>
      </c>
      <c r="M25" s="76" t="str">
        <f t="shared" si="3"/>
        <v/>
      </c>
      <c r="N25" s="10"/>
      <c r="P25" s="10"/>
      <c r="R25" s="10"/>
    </row>
    <row r="26" spans="1:18" ht="14.3">
      <c r="A26" s="29" t="s">
        <v>29</v>
      </c>
      <c r="B26" s="29" t="s">
        <v>30</v>
      </c>
      <c r="C26" s="30">
        <v>3691.9</v>
      </c>
      <c r="D26" s="2"/>
      <c r="E26" s="31">
        <v>2</v>
      </c>
      <c r="F26" s="32">
        <f t="shared" si="2"/>
        <v>0</v>
      </c>
      <c r="G26" s="33">
        <v>2</v>
      </c>
      <c r="H26" s="34">
        <f t="shared" si="0"/>
        <v>0</v>
      </c>
      <c r="I26" s="33">
        <v>2</v>
      </c>
      <c r="J26" s="34">
        <f t="shared" si="1"/>
        <v>0</v>
      </c>
      <c r="K26" s="33">
        <v>2</v>
      </c>
      <c r="L26" s="34">
        <f t="shared" si="1"/>
        <v>0</v>
      </c>
      <c r="M26" s="76" t="str">
        <f t="shared" si="3"/>
        <v/>
      </c>
      <c r="N26" s="10"/>
      <c r="P26" s="10"/>
      <c r="R26" s="10"/>
    </row>
    <row r="27" spans="1:18" ht="14.3">
      <c r="A27" s="29" t="s">
        <v>31</v>
      </c>
      <c r="B27" s="29" t="s">
        <v>9</v>
      </c>
      <c r="C27" s="30">
        <v>11856.96</v>
      </c>
      <c r="D27" s="2"/>
      <c r="E27" s="31">
        <v>2</v>
      </c>
      <c r="F27" s="32">
        <f t="shared" si="2"/>
        <v>0</v>
      </c>
      <c r="G27" s="33">
        <v>2</v>
      </c>
      <c r="H27" s="34">
        <f t="shared" si="0"/>
        <v>0</v>
      </c>
      <c r="I27" s="33">
        <v>2</v>
      </c>
      <c r="J27" s="34">
        <f t="shared" si="1"/>
        <v>0</v>
      </c>
      <c r="K27" s="33">
        <v>2</v>
      </c>
      <c r="L27" s="34">
        <f t="shared" si="1"/>
        <v>0</v>
      </c>
      <c r="M27" s="76" t="str">
        <f t="shared" si="3"/>
        <v/>
      </c>
      <c r="N27" s="10"/>
      <c r="P27" s="10"/>
      <c r="R27" s="10"/>
    </row>
    <row r="28" spans="1:18" ht="14.3">
      <c r="A28" s="29" t="s">
        <v>32</v>
      </c>
      <c r="B28" s="29" t="s">
        <v>33</v>
      </c>
      <c r="C28" s="30">
        <v>116.46</v>
      </c>
      <c r="D28" s="2"/>
      <c r="E28" s="31">
        <v>101</v>
      </c>
      <c r="F28" s="32">
        <f t="shared" si="2"/>
        <v>0</v>
      </c>
      <c r="G28" s="33">
        <v>111</v>
      </c>
      <c r="H28" s="34">
        <f t="shared" si="0"/>
        <v>0</v>
      </c>
      <c r="I28" s="33">
        <v>122</v>
      </c>
      <c r="J28" s="34">
        <f t="shared" si="1"/>
        <v>0</v>
      </c>
      <c r="K28" s="33">
        <v>134</v>
      </c>
      <c r="L28" s="34">
        <f t="shared" si="1"/>
        <v>0</v>
      </c>
      <c r="M28" s="76" t="str">
        <f t="shared" si="3"/>
        <v/>
      </c>
      <c r="N28" s="10"/>
      <c r="P28" s="10"/>
      <c r="R28" s="10"/>
    </row>
    <row r="29" spans="1:18" ht="14.3">
      <c r="A29" s="29" t="s">
        <v>34</v>
      </c>
      <c r="B29" s="29" t="s">
        <v>35</v>
      </c>
      <c r="C29" s="30">
        <v>10.67</v>
      </c>
      <c r="D29" s="2"/>
      <c r="E29" s="31">
        <v>237</v>
      </c>
      <c r="F29" s="32">
        <f t="shared" si="2"/>
        <v>0</v>
      </c>
      <c r="G29" s="33">
        <v>261</v>
      </c>
      <c r="H29" s="34">
        <f t="shared" si="0"/>
        <v>0</v>
      </c>
      <c r="I29" s="33">
        <v>287</v>
      </c>
      <c r="J29" s="34">
        <f t="shared" si="1"/>
        <v>0</v>
      </c>
      <c r="K29" s="33">
        <v>316</v>
      </c>
      <c r="L29" s="34">
        <f t="shared" si="1"/>
        <v>0</v>
      </c>
      <c r="M29" s="76" t="str">
        <f t="shared" si="3"/>
        <v/>
      </c>
      <c r="N29" s="10"/>
      <c r="P29" s="10"/>
      <c r="R29" s="10"/>
    </row>
    <row r="30" spans="1:18" ht="14.3">
      <c r="A30" s="29" t="s">
        <v>36</v>
      </c>
      <c r="B30" s="29" t="s">
        <v>37</v>
      </c>
      <c r="C30" s="30">
        <v>524.98</v>
      </c>
      <c r="D30" s="2"/>
      <c r="E30" s="31">
        <v>0</v>
      </c>
      <c r="F30" s="32">
        <f t="shared" si="2"/>
        <v>0</v>
      </c>
      <c r="G30" s="31">
        <v>0</v>
      </c>
      <c r="H30" s="35">
        <f t="shared" si="0"/>
        <v>0</v>
      </c>
      <c r="I30" s="31">
        <f>+G30*1.123</f>
        <v>0</v>
      </c>
      <c r="J30" s="35">
        <f t="shared" si="1"/>
        <v>0</v>
      </c>
      <c r="K30" s="31">
        <v>0</v>
      </c>
      <c r="L30" s="35">
        <f t="shared" si="1"/>
        <v>0</v>
      </c>
      <c r="M30" s="76" t="str">
        <f t="shared" si="3"/>
        <v/>
      </c>
      <c r="N30" s="10"/>
      <c r="P30" s="10"/>
      <c r="R30" s="10"/>
    </row>
    <row r="31" spans="1:18" ht="14.3">
      <c r="A31" s="29" t="s">
        <v>38</v>
      </c>
      <c r="B31" s="29" t="s">
        <v>37</v>
      </c>
      <c r="C31" s="30">
        <v>1049.97</v>
      </c>
      <c r="D31" s="2"/>
      <c r="E31" s="31">
        <v>0</v>
      </c>
      <c r="F31" s="32">
        <f t="shared" si="2"/>
        <v>0</v>
      </c>
      <c r="G31" s="31">
        <v>0</v>
      </c>
      <c r="H31" s="35">
        <f t="shared" si="0"/>
        <v>0</v>
      </c>
      <c r="I31" s="31">
        <f t="shared" ref="I31:I33" si="7">+G31*1.123</f>
        <v>0</v>
      </c>
      <c r="J31" s="35">
        <f t="shared" si="1"/>
        <v>0</v>
      </c>
      <c r="K31" s="31">
        <v>0</v>
      </c>
      <c r="L31" s="35">
        <f t="shared" si="1"/>
        <v>0</v>
      </c>
      <c r="M31" s="76" t="str">
        <f t="shared" si="3"/>
        <v/>
      </c>
      <c r="N31" s="10"/>
      <c r="P31" s="10"/>
      <c r="R31" s="10"/>
    </row>
    <row r="32" spans="1:18" ht="14.3">
      <c r="A32" s="29" t="s">
        <v>39</v>
      </c>
      <c r="B32" s="29" t="s">
        <v>37</v>
      </c>
      <c r="C32" s="30">
        <v>248.38</v>
      </c>
      <c r="D32" s="2"/>
      <c r="E32" s="31">
        <v>0</v>
      </c>
      <c r="F32" s="32">
        <f t="shared" si="2"/>
        <v>0</v>
      </c>
      <c r="G32" s="31">
        <v>0</v>
      </c>
      <c r="H32" s="35">
        <f t="shared" si="0"/>
        <v>0</v>
      </c>
      <c r="I32" s="31">
        <f t="shared" si="7"/>
        <v>0</v>
      </c>
      <c r="J32" s="35">
        <f t="shared" si="1"/>
        <v>0</v>
      </c>
      <c r="K32" s="31">
        <v>0</v>
      </c>
      <c r="L32" s="35">
        <f t="shared" si="1"/>
        <v>0</v>
      </c>
      <c r="M32" s="76" t="str">
        <f t="shared" si="3"/>
        <v/>
      </c>
      <c r="N32" s="10"/>
      <c r="P32" s="10"/>
      <c r="R32" s="10"/>
    </row>
    <row r="33" spans="1:18" ht="14.3">
      <c r="A33" s="29" t="s">
        <v>40</v>
      </c>
      <c r="B33" s="29" t="s">
        <v>37</v>
      </c>
      <c r="C33" s="30">
        <v>496.76</v>
      </c>
      <c r="D33" s="2"/>
      <c r="E33" s="31">
        <v>0</v>
      </c>
      <c r="F33" s="32">
        <f t="shared" si="2"/>
        <v>0</v>
      </c>
      <c r="G33" s="31">
        <v>0</v>
      </c>
      <c r="H33" s="35">
        <f t="shared" si="0"/>
        <v>0</v>
      </c>
      <c r="I33" s="31">
        <f t="shared" si="7"/>
        <v>0</v>
      </c>
      <c r="J33" s="35">
        <f t="shared" si="1"/>
        <v>0</v>
      </c>
      <c r="K33" s="31">
        <v>0</v>
      </c>
      <c r="L33" s="35">
        <f t="shared" si="1"/>
        <v>0</v>
      </c>
      <c r="M33" s="76" t="str">
        <f t="shared" si="3"/>
        <v/>
      </c>
      <c r="N33" s="10"/>
      <c r="P33" s="10"/>
      <c r="R33" s="10"/>
    </row>
    <row r="34" spans="1:18" ht="14.3">
      <c r="A34" s="29" t="s">
        <v>41</v>
      </c>
      <c r="B34" s="29" t="s">
        <v>37</v>
      </c>
      <c r="C34" s="36">
        <v>115</v>
      </c>
      <c r="D34" s="2"/>
      <c r="E34" s="31">
        <v>70</v>
      </c>
      <c r="F34" s="32">
        <f t="shared" si="2"/>
        <v>0</v>
      </c>
      <c r="G34" s="31">
        <v>77</v>
      </c>
      <c r="H34" s="34">
        <f t="shared" si="0"/>
        <v>0</v>
      </c>
      <c r="I34" s="31">
        <v>80</v>
      </c>
      <c r="J34" s="34">
        <f t="shared" si="1"/>
        <v>0</v>
      </c>
      <c r="K34" s="31">
        <v>90</v>
      </c>
      <c r="L34" s="34">
        <f t="shared" si="1"/>
        <v>0</v>
      </c>
      <c r="M34" s="76" t="str">
        <f t="shared" si="3"/>
        <v/>
      </c>
      <c r="N34" s="10"/>
      <c r="P34" s="10"/>
      <c r="R34" s="10"/>
    </row>
    <row r="35" spans="1:18" ht="14.3">
      <c r="A35" s="29" t="s">
        <v>42</v>
      </c>
      <c r="B35" s="29" t="s">
        <v>37</v>
      </c>
      <c r="C35" s="30">
        <v>230</v>
      </c>
      <c r="D35" s="2"/>
      <c r="E35" s="31">
        <v>153</v>
      </c>
      <c r="F35" s="32">
        <f t="shared" si="2"/>
        <v>0</v>
      </c>
      <c r="G35" s="31">
        <v>168</v>
      </c>
      <c r="H35" s="34">
        <f t="shared" si="0"/>
        <v>0</v>
      </c>
      <c r="I35" s="31">
        <v>183</v>
      </c>
      <c r="J35" s="34">
        <f t="shared" si="1"/>
        <v>0</v>
      </c>
      <c r="K35" s="31">
        <v>213</v>
      </c>
      <c r="L35" s="34">
        <f t="shared" si="1"/>
        <v>0</v>
      </c>
      <c r="M35" s="76" t="str">
        <f t="shared" si="3"/>
        <v/>
      </c>
      <c r="N35" s="10"/>
      <c r="P35" s="10"/>
      <c r="R35" s="10"/>
    </row>
    <row r="36" spans="1:18" ht="14.3">
      <c r="A36" s="29" t="s">
        <v>43</v>
      </c>
      <c r="B36" s="29" t="s">
        <v>37</v>
      </c>
      <c r="C36" s="30">
        <v>60</v>
      </c>
      <c r="D36" s="2"/>
      <c r="E36" s="31">
        <v>21</v>
      </c>
      <c r="F36" s="32">
        <f t="shared" si="2"/>
        <v>0</v>
      </c>
      <c r="G36" s="31">
        <v>24</v>
      </c>
      <c r="H36" s="34">
        <f t="shared" si="0"/>
        <v>0</v>
      </c>
      <c r="I36" s="31">
        <v>27</v>
      </c>
      <c r="J36" s="34">
        <f t="shared" si="1"/>
        <v>0</v>
      </c>
      <c r="K36" s="31">
        <v>30</v>
      </c>
      <c r="L36" s="34">
        <f t="shared" si="1"/>
        <v>0</v>
      </c>
      <c r="M36" s="76" t="str">
        <f t="shared" si="3"/>
        <v/>
      </c>
      <c r="N36" s="10"/>
      <c r="P36" s="10"/>
      <c r="R36" s="10"/>
    </row>
    <row r="37" spans="1:18" ht="14.3">
      <c r="A37" s="29" t="s">
        <v>44</v>
      </c>
      <c r="B37" s="29" t="s">
        <v>37</v>
      </c>
      <c r="C37" s="30">
        <v>120</v>
      </c>
      <c r="D37" s="2"/>
      <c r="E37" s="31">
        <v>90</v>
      </c>
      <c r="F37" s="32">
        <f t="shared" si="2"/>
        <v>0</v>
      </c>
      <c r="G37" s="31">
        <v>101</v>
      </c>
      <c r="H37" s="34">
        <f t="shared" si="0"/>
        <v>0</v>
      </c>
      <c r="I37" s="31">
        <v>113</v>
      </c>
      <c r="J37" s="34">
        <f t="shared" si="1"/>
        <v>0</v>
      </c>
      <c r="K37" s="31">
        <v>127</v>
      </c>
      <c r="L37" s="34">
        <f t="shared" si="1"/>
        <v>0</v>
      </c>
      <c r="M37" s="76" t="str">
        <f t="shared" si="3"/>
        <v/>
      </c>
      <c r="N37" s="10"/>
      <c r="P37" s="10"/>
      <c r="R37" s="10"/>
    </row>
    <row r="38" spans="1:18" ht="14.3">
      <c r="A38" s="29" t="s">
        <v>45</v>
      </c>
      <c r="B38" s="29" t="s">
        <v>37</v>
      </c>
      <c r="C38" s="37">
        <v>54.43</v>
      </c>
      <c r="D38" s="3"/>
      <c r="E38" s="31">
        <v>0</v>
      </c>
      <c r="F38" s="32">
        <f t="shared" si="2"/>
        <v>0</v>
      </c>
      <c r="G38" s="31">
        <v>0</v>
      </c>
      <c r="H38" s="34">
        <f t="shared" si="0"/>
        <v>0</v>
      </c>
      <c r="I38" s="31">
        <v>0</v>
      </c>
      <c r="J38" s="34">
        <f t="shared" si="1"/>
        <v>0</v>
      </c>
      <c r="K38" s="31">
        <v>0</v>
      </c>
      <c r="L38" s="34">
        <f t="shared" si="1"/>
        <v>0</v>
      </c>
      <c r="M38" s="76" t="str">
        <f t="shared" si="3"/>
        <v/>
      </c>
      <c r="N38" s="10"/>
      <c r="P38" s="10"/>
      <c r="R38" s="10"/>
    </row>
    <row r="39" spans="1:18" ht="14.3">
      <c r="A39" s="29" t="s">
        <v>46</v>
      </c>
      <c r="B39" s="29" t="s">
        <v>37</v>
      </c>
      <c r="C39" s="37">
        <v>108.85</v>
      </c>
      <c r="D39" s="3"/>
      <c r="E39" s="31">
        <v>0</v>
      </c>
      <c r="F39" s="32">
        <f t="shared" si="2"/>
        <v>0</v>
      </c>
      <c r="G39" s="31">
        <v>0</v>
      </c>
      <c r="H39" s="34">
        <f t="shared" si="0"/>
        <v>0</v>
      </c>
      <c r="I39" s="31">
        <v>0</v>
      </c>
      <c r="J39" s="34">
        <f t="shared" si="1"/>
        <v>0</v>
      </c>
      <c r="K39" s="31">
        <v>0</v>
      </c>
      <c r="L39" s="34">
        <f t="shared" si="1"/>
        <v>0</v>
      </c>
      <c r="M39" s="76" t="str">
        <f t="shared" si="3"/>
        <v/>
      </c>
      <c r="N39" s="10"/>
      <c r="P39" s="10"/>
      <c r="R39" s="10"/>
    </row>
    <row r="40" spans="1:18" ht="14.3">
      <c r="A40" s="29" t="s">
        <v>47</v>
      </c>
      <c r="B40" s="29" t="s">
        <v>37</v>
      </c>
      <c r="C40" s="37">
        <v>12.37</v>
      </c>
      <c r="D40" s="3"/>
      <c r="E40" s="31">
        <v>0</v>
      </c>
      <c r="F40" s="32">
        <f t="shared" si="2"/>
        <v>0</v>
      </c>
      <c r="G40" s="31">
        <v>0</v>
      </c>
      <c r="H40" s="34">
        <f t="shared" si="0"/>
        <v>0</v>
      </c>
      <c r="I40" s="31">
        <v>0</v>
      </c>
      <c r="J40" s="34">
        <f t="shared" si="1"/>
        <v>0</v>
      </c>
      <c r="K40" s="31">
        <v>0</v>
      </c>
      <c r="L40" s="34">
        <f t="shared" si="1"/>
        <v>0</v>
      </c>
      <c r="M40" s="76" t="str">
        <f t="shared" si="3"/>
        <v/>
      </c>
      <c r="N40" s="10"/>
      <c r="P40" s="10"/>
      <c r="R40" s="10"/>
    </row>
    <row r="41" spans="1:18" ht="14.3">
      <c r="A41" s="29" t="s">
        <v>48</v>
      </c>
      <c r="B41" s="29" t="s">
        <v>37</v>
      </c>
      <c r="C41" s="37">
        <v>24.75</v>
      </c>
      <c r="D41" s="3"/>
      <c r="E41" s="31">
        <v>0</v>
      </c>
      <c r="F41" s="32">
        <f t="shared" si="2"/>
        <v>0</v>
      </c>
      <c r="G41" s="31">
        <v>0</v>
      </c>
      <c r="H41" s="34">
        <f t="shared" si="0"/>
        <v>0</v>
      </c>
      <c r="I41" s="31">
        <v>0</v>
      </c>
      <c r="J41" s="34">
        <f t="shared" si="1"/>
        <v>0</v>
      </c>
      <c r="K41" s="31">
        <v>0</v>
      </c>
      <c r="L41" s="34">
        <f t="shared" si="1"/>
        <v>0</v>
      </c>
      <c r="M41" s="76" t="str">
        <f t="shared" si="3"/>
        <v/>
      </c>
      <c r="N41" s="10"/>
      <c r="P41" s="10"/>
      <c r="R41" s="10"/>
    </row>
    <row r="42" spans="1:18" ht="14.3">
      <c r="A42" s="29" t="s">
        <v>49</v>
      </c>
      <c r="B42" s="29" t="s">
        <v>50</v>
      </c>
      <c r="C42" s="37">
        <v>47</v>
      </c>
      <c r="D42" s="3"/>
      <c r="E42" s="31">
        <v>157</v>
      </c>
      <c r="F42" s="32">
        <f t="shared" si="2"/>
        <v>0</v>
      </c>
      <c r="G42" s="31">
        <v>176</v>
      </c>
      <c r="H42" s="34">
        <f t="shared" si="0"/>
        <v>0</v>
      </c>
      <c r="I42" s="31">
        <v>198</v>
      </c>
      <c r="J42" s="34">
        <f t="shared" si="1"/>
        <v>0</v>
      </c>
      <c r="K42" s="31">
        <v>222</v>
      </c>
      <c r="L42" s="34">
        <f t="shared" si="1"/>
        <v>0</v>
      </c>
      <c r="M42" s="76" t="str">
        <f t="shared" si="3"/>
        <v/>
      </c>
      <c r="N42" s="10"/>
      <c r="P42" s="10"/>
      <c r="R42" s="10"/>
    </row>
    <row r="43" spans="1:18" ht="14.3">
      <c r="A43" s="29" t="s">
        <v>51</v>
      </c>
      <c r="B43" s="29" t="s">
        <v>50</v>
      </c>
      <c r="C43" s="37">
        <v>146</v>
      </c>
      <c r="D43" s="3"/>
      <c r="E43" s="31">
        <v>220</v>
      </c>
      <c r="F43" s="32">
        <f t="shared" si="2"/>
        <v>0</v>
      </c>
      <c r="G43" s="31">
        <v>247</v>
      </c>
      <c r="H43" s="34">
        <f t="shared" si="0"/>
        <v>0</v>
      </c>
      <c r="I43" s="31">
        <v>277</v>
      </c>
      <c r="J43" s="34">
        <f t="shared" si="1"/>
        <v>0</v>
      </c>
      <c r="K43" s="31">
        <v>311</v>
      </c>
      <c r="L43" s="34">
        <f t="shared" si="1"/>
        <v>0</v>
      </c>
      <c r="M43" s="76" t="str">
        <f t="shared" si="3"/>
        <v/>
      </c>
      <c r="N43" s="86"/>
      <c r="O43" s="86"/>
      <c r="P43" s="10"/>
      <c r="R43" s="10"/>
    </row>
    <row r="44" spans="1:18" ht="14.3">
      <c r="A44" s="29" t="s">
        <v>52</v>
      </c>
      <c r="B44" s="29" t="s">
        <v>50</v>
      </c>
      <c r="C44" s="37">
        <v>190</v>
      </c>
      <c r="D44" s="3"/>
      <c r="E44" s="31">
        <v>27</v>
      </c>
      <c r="F44" s="32">
        <f t="shared" si="2"/>
        <v>0</v>
      </c>
      <c r="G44" s="31">
        <v>30</v>
      </c>
      <c r="H44" s="34">
        <f t="shared" si="0"/>
        <v>0</v>
      </c>
      <c r="I44" s="31">
        <v>34</v>
      </c>
      <c r="J44" s="34">
        <f t="shared" si="1"/>
        <v>0</v>
      </c>
      <c r="K44" s="31">
        <v>38</v>
      </c>
      <c r="L44" s="34">
        <f t="shared" si="1"/>
        <v>0</v>
      </c>
      <c r="M44" s="76" t="str">
        <f t="shared" si="3"/>
        <v/>
      </c>
      <c r="N44" s="10"/>
      <c r="P44" s="10"/>
      <c r="R44" s="10"/>
    </row>
    <row r="45" spans="1:18" ht="14.3">
      <c r="A45" s="29" t="s">
        <v>53</v>
      </c>
      <c r="B45" s="29" t="s">
        <v>54</v>
      </c>
      <c r="C45" s="37">
        <v>72539.95</v>
      </c>
      <c r="D45" s="3"/>
      <c r="E45" s="31">
        <v>1</v>
      </c>
      <c r="F45" s="32">
        <f t="shared" si="2"/>
        <v>0</v>
      </c>
      <c r="G45" s="33">
        <v>1</v>
      </c>
      <c r="H45" s="34">
        <f t="shared" si="0"/>
        <v>0</v>
      </c>
      <c r="I45" s="33">
        <v>1</v>
      </c>
      <c r="J45" s="34">
        <f t="shared" si="1"/>
        <v>0</v>
      </c>
      <c r="K45" s="33">
        <v>1</v>
      </c>
      <c r="L45" s="34">
        <f t="shared" si="1"/>
        <v>0</v>
      </c>
      <c r="M45" s="76" t="str">
        <f t="shared" si="3"/>
        <v/>
      </c>
      <c r="N45" s="10"/>
      <c r="P45" s="10"/>
      <c r="R45" s="10"/>
    </row>
    <row r="46" spans="1:18" ht="14.3">
      <c r="A46" s="29" t="s">
        <v>55</v>
      </c>
      <c r="B46" s="29" t="s">
        <v>54</v>
      </c>
      <c r="C46" s="30">
        <v>3117.11</v>
      </c>
      <c r="D46" s="2"/>
      <c r="E46" s="31">
        <v>1</v>
      </c>
      <c r="F46" s="32">
        <f t="shared" si="2"/>
        <v>0</v>
      </c>
      <c r="G46" s="33">
        <v>1</v>
      </c>
      <c r="H46" s="34">
        <f t="shared" si="0"/>
        <v>0</v>
      </c>
      <c r="I46" s="33">
        <v>1</v>
      </c>
      <c r="J46" s="34">
        <f t="shared" si="1"/>
        <v>0</v>
      </c>
      <c r="K46" s="33">
        <v>1</v>
      </c>
      <c r="L46" s="34">
        <f t="shared" si="1"/>
        <v>0</v>
      </c>
      <c r="M46" s="76" t="str">
        <f t="shared" si="3"/>
        <v/>
      </c>
      <c r="N46" s="10"/>
      <c r="P46" s="10"/>
      <c r="R46" s="10"/>
    </row>
    <row r="47" spans="1:18" ht="14.3">
      <c r="A47" s="29" t="s">
        <v>56</v>
      </c>
      <c r="B47" s="29" t="s">
        <v>57</v>
      </c>
      <c r="C47" s="29"/>
      <c r="D47" s="38"/>
      <c r="E47" s="39">
        <v>0.05</v>
      </c>
      <c r="F47" s="32">
        <f>(SUM(F10:F25)+SUM(F30:F44))*E47*0.25</f>
        <v>0</v>
      </c>
      <c r="G47" s="39">
        <v>0.05</v>
      </c>
      <c r="H47" s="35">
        <f>(SUM(H10:H25)+SUM(H30:H44))*G47*0.25</f>
        <v>0</v>
      </c>
      <c r="I47" s="39">
        <v>0.05</v>
      </c>
      <c r="J47" s="35">
        <f>(SUM(J10:J25)+SUM(J30:J44))*I47*0.25</f>
        <v>0</v>
      </c>
      <c r="K47" s="39">
        <v>0.05</v>
      </c>
      <c r="L47" s="35">
        <f>(SUM(L10:L25)+SUM(L30:L44))*K47*0.25</f>
        <v>0</v>
      </c>
      <c r="M47" s="76" t="str">
        <f t="shared" si="3"/>
        <v/>
      </c>
      <c r="N47" s="10"/>
      <c r="P47" s="10"/>
      <c r="R47" s="10"/>
    </row>
    <row r="48" spans="1:18" ht="14.3">
      <c r="A48" s="29" t="s">
        <v>58</v>
      </c>
      <c r="B48" s="29" t="s">
        <v>59</v>
      </c>
      <c r="C48" s="30">
        <v>4.5</v>
      </c>
      <c r="D48" s="2"/>
      <c r="E48" s="31">
        <v>330</v>
      </c>
      <c r="F48" s="40">
        <f t="shared" si="2"/>
        <v>0</v>
      </c>
      <c r="G48" s="33">
        <v>363</v>
      </c>
      <c r="H48" s="41">
        <f>G48*ROUND($D48,2)</f>
        <v>0</v>
      </c>
      <c r="I48" s="33">
        <v>400</v>
      </c>
      <c r="J48" s="41">
        <f t="shared" si="1"/>
        <v>0</v>
      </c>
      <c r="K48" s="33">
        <v>440</v>
      </c>
      <c r="L48" s="41">
        <f>K48*ROUND($D48,2)</f>
        <v>0</v>
      </c>
      <c r="M48" s="76" t="str">
        <f t="shared" si="3"/>
        <v/>
      </c>
      <c r="N48" s="10"/>
      <c r="P48" s="10"/>
      <c r="R48" s="10"/>
    </row>
    <row r="49" spans="1:21" ht="14.3">
      <c r="D49" s="42"/>
      <c r="F49" s="43">
        <f>SUM(F7:F48)</f>
        <v>0</v>
      </c>
      <c r="G49" s="44"/>
      <c r="H49" s="43">
        <f>SUM(H7:H48)</f>
        <v>0</v>
      </c>
      <c r="I49" s="44"/>
      <c r="J49" s="43">
        <f>SUM(J7:J48)</f>
        <v>0</v>
      </c>
      <c r="K49" s="44"/>
      <c r="L49" s="43">
        <f>SUM(L7:L48)</f>
        <v>0</v>
      </c>
      <c r="N49" s="10"/>
      <c r="P49" s="10"/>
      <c r="R49" s="10"/>
    </row>
    <row r="50" spans="1:21" ht="14.3">
      <c r="C50" s="69" t="str">
        <f>IF(C56&gt;22%,"OFERTA QUEDARÁ RECHAZADA: Porcentaje ofertado es superior al Porcentaje Máximo","")</f>
        <v/>
      </c>
      <c r="D50" s="42"/>
      <c r="F50" s="84"/>
      <c r="G50" s="44"/>
      <c r="H50" s="84"/>
      <c r="I50" s="44"/>
      <c r="J50" s="84"/>
      <c r="K50" s="44"/>
      <c r="L50" s="84"/>
      <c r="N50" s="10"/>
      <c r="P50" s="10"/>
      <c r="R50" s="10"/>
    </row>
    <row r="51" spans="1:21" ht="14.3">
      <c r="A51" s="85"/>
      <c r="C51" s="69" t="str">
        <f>IF(C57&gt;16%,"OFERTA QUEDARÁ RECHAZADA: Porcentaje ofertado es superior al Porcentaje Máximo","")</f>
        <v/>
      </c>
      <c r="D51" s="42"/>
      <c r="F51" s="84"/>
      <c r="G51" s="44"/>
      <c r="H51" s="84"/>
      <c r="I51" s="44"/>
      <c r="J51" s="69" t="str">
        <f>IF((N58*4)&lt;(H64*5/100),"OFERTA QUEDARÁ RECHAZADA: Importe de proyectos inferior a un 5% del importe del contrato","")</f>
        <v/>
      </c>
      <c r="K51" s="44"/>
      <c r="L51" s="84"/>
      <c r="N51" s="10"/>
      <c r="P51" s="10"/>
      <c r="R51" s="10"/>
    </row>
    <row r="52" spans="1:21" ht="14.3">
      <c r="A52" s="22"/>
      <c r="C52" s="69" t="str">
        <f>IF(C58&gt;5%,"OFERTA QUEDARÁ RECHAZADA: Porcentaje ofertado es superior al Porcentaje Máximo","")</f>
        <v/>
      </c>
      <c r="D52" s="45"/>
      <c r="E52" s="44"/>
      <c r="F52" s="46"/>
      <c r="G52" s="44"/>
      <c r="H52" s="46"/>
      <c r="I52" s="44"/>
      <c r="J52" s="46"/>
      <c r="K52" s="44"/>
      <c r="L52" s="46"/>
      <c r="N52" s="10"/>
      <c r="P52" s="10"/>
      <c r="R52" s="10"/>
    </row>
    <row r="53" spans="1:21" ht="14.3">
      <c r="A53" s="22"/>
      <c r="I53" s="9"/>
    </row>
    <row r="54" spans="1:21" ht="47.25" customHeight="1">
      <c r="B54" s="29"/>
      <c r="C54" s="47" t="s">
        <v>60</v>
      </c>
      <c r="D54" s="48" t="s">
        <v>0</v>
      </c>
      <c r="E54" s="48" t="s">
        <v>1</v>
      </c>
      <c r="F54" s="48" t="s">
        <v>2</v>
      </c>
      <c r="G54" s="48" t="s">
        <v>3</v>
      </c>
      <c r="H54" s="49" t="s">
        <v>82</v>
      </c>
      <c r="I54" s="9"/>
      <c r="J54" s="50" t="s">
        <v>81</v>
      </c>
      <c r="K54" s="26" t="s">
        <v>77</v>
      </c>
      <c r="L54" s="26" t="s">
        <v>78</v>
      </c>
      <c r="M54" s="50" t="s">
        <v>61</v>
      </c>
      <c r="N54" s="28" t="s">
        <v>79</v>
      </c>
      <c r="O54" s="21"/>
      <c r="Q54" s="21"/>
      <c r="S54" s="21"/>
      <c r="U54" s="21"/>
    </row>
    <row r="55" spans="1:21" ht="14.3">
      <c r="A55" s="22"/>
      <c r="B55" s="51" t="s">
        <v>70</v>
      </c>
      <c r="C55" s="52"/>
      <c r="D55" s="53">
        <f>F49*12</f>
        <v>0</v>
      </c>
      <c r="E55" s="53">
        <f>H49*12</f>
        <v>0</v>
      </c>
      <c r="F55" s="53">
        <f>J49*12</f>
        <v>0</v>
      </c>
      <c r="G55" s="53">
        <f>L49*12</f>
        <v>0</v>
      </c>
      <c r="H55" s="54"/>
      <c r="I55" s="9"/>
      <c r="J55" s="29" t="s">
        <v>62</v>
      </c>
      <c r="K55" s="55">
        <v>54.1</v>
      </c>
      <c r="L55" s="3"/>
      <c r="M55" s="56">
        <f>0.15*M58</f>
        <v>1005</v>
      </c>
      <c r="N55" s="57">
        <f>+M55*ROUND(L55,2)</f>
        <v>0</v>
      </c>
      <c r="O55" s="21"/>
      <c r="Q55" s="21"/>
    </row>
    <row r="56" spans="1:21" ht="14.3">
      <c r="A56" s="58" t="s">
        <v>63</v>
      </c>
      <c r="B56" s="59" t="s">
        <v>83</v>
      </c>
      <c r="C56" s="1"/>
      <c r="D56" s="53">
        <f>D55*$C$56</f>
        <v>0</v>
      </c>
      <c r="E56" s="53">
        <f t="shared" ref="E56:G56" si="8">E55*$C$56</f>
        <v>0</v>
      </c>
      <c r="F56" s="53">
        <f t="shared" si="8"/>
        <v>0</v>
      </c>
      <c r="G56" s="53">
        <f t="shared" si="8"/>
        <v>0</v>
      </c>
      <c r="H56" s="60"/>
      <c r="J56" s="29" t="s">
        <v>64</v>
      </c>
      <c r="K56" s="55">
        <v>55.5</v>
      </c>
      <c r="L56" s="3"/>
      <c r="M56" s="56">
        <f>0.25*M58</f>
        <v>1675</v>
      </c>
      <c r="N56" s="57">
        <f t="shared" ref="N56:N57" si="9">+M56*ROUND(L56,2)</f>
        <v>0</v>
      </c>
      <c r="O56" s="21"/>
      <c r="Q56" s="21"/>
    </row>
    <row r="57" spans="1:21" ht="14.3">
      <c r="A57" s="58" t="s">
        <v>65</v>
      </c>
      <c r="B57" s="59" t="s">
        <v>84</v>
      </c>
      <c r="C57" s="1"/>
      <c r="D57" s="53">
        <f>D55*$C$57</f>
        <v>0</v>
      </c>
      <c r="E57" s="53">
        <f t="shared" ref="E57:G57" si="10">E55*$C$57</f>
        <v>0</v>
      </c>
      <c r="F57" s="53">
        <f t="shared" si="10"/>
        <v>0</v>
      </c>
      <c r="G57" s="53">
        <f t="shared" si="10"/>
        <v>0</v>
      </c>
      <c r="H57" s="60"/>
      <c r="J57" s="29" t="s">
        <v>66</v>
      </c>
      <c r="K57" s="55">
        <v>38</v>
      </c>
      <c r="L57" s="3"/>
      <c r="M57" s="61">
        <f>0.6*M58</f>
        <v>4020</v>
      </c>
      <c r="N57" s="57">
        <f t="shared" si="9"/>
        <v>0</v>
      </c>
    </row>
    <row r="58" spans="1:21" ht="14.3">
      <c r="A58" s="58" t="s">
        <v>67</v>
      </c>
      <c r="B58" s="59" t="s">
        <v>85</v>
      </c>
      <c r="C58" s="1"/>
      <c r="D58" s="53">
        <f>D55*$C$58</f>
        <v>0</v>
      </c>
      <c r="E58" s="53">
        <f t="shared" ref="E58:G58" si="11">E55*$C$58</f>
        <v>0</v>
      </c>
      <c r="F58" s="53">
        <f t="shared" si="11"/>
        <v>0</v>
      </c>
      <c r="G58" s="53">
        <f t="shared" si="11"/>
        <v>0</v>
      </c>
      <c r="H58" s="60"/>
      <c r="J58" s="10"/>
      <c r="M58" s="62">
        <v>6700</v>
      </c>
      <c r="N58" s="63">
        <f>SUM(N55:N57)</f>
        <v>0</v>
      </c>
      <c r="O58" s="9"/>
      <c r="P58" s="21"/>
      <c r="Q58" s="9"/>
      <c r="R58" s="10"/>
    </row>
    <row r="59" spans="1:21" ht="14.3">
      <c r="B59" s="42" t="s">
        <v>71</v>
      </c>
      <c r="C59" s="52"/>
      <c r="D59" s="53"/>
      <c r="E59" s="53"/>
      <c r="F59" s="53"/>
      <c r="G59" s="53"/>
      <c r="H59" s="60"/>
      <c r="I59" s="69"/>
      <c r="N59" s="10"/>
      <c r="O59" s="9"/>
      <c r="P59" s="10"/>
      <c r="Q59" s="9"/>
      <c r="R59" s="10"/>
    </row>
    <row r="60" spans="1:21" ht="14.3">
      <c r="A60" s="64"/>
      <c r="B60" s="59" t="s">
        <v>86</v>
      </c>
      <c r="C60" s="52"/>
      <c r="D60" s="53">
        <f>+N58</f>
        <v>0</v>
      </c>
      <c r="E60" s="53">
        <f>+N58</f>
        <v>0</v>
      </c>
      <c r="F60" s="53">
        <f>+N58</f>
        <v>0</v>
      </c>
      <c r="G60" s="53">
        <f>+N58</f>
        <v>0</v>
      </c>
      <c r="H60" s="60"/>
      <c r="I60" s="69"/>
      <c r="J60" s="69" t="str">
        <f>IF(L55&gt;54.1,"OFERTA QUEDARÁ RECHAZADA: Precio unitario ofertado es superior al Precio Unitario Máximo","")</f>
        <v/>
      </c>
      <c r="K60" s="9"/>
      <c r="L60" s="65"/>
      <c r="M60" s="9"/>
      <c r="N60" s="65"/>
      <c r="O60" s="9"/>
      <c r="P60" s="65"/>
      <c r="Q60" s="9"/>
      <c r="R60" s="10"/>
    </row>
    <row r="61" spans="1:21" ht="14.3">
      <c r="B61" s="52"/>
      <c r="C61" s="52"/>
      <c r="D61" s="66"/>
      <c r="E61" s="66"/>
      <c r="F61" s="66"/>
      <c r="G61" s="66"/>
      <c r="H61" s="67"/>
      <c r="I61" s="69"/>
      <c r="J61" s="69" t="str">
        <f>IF(L56&gt;55.5,"OFERTA QUEDARÁ RECHAZADA: Precio unitario ofertado es superior al Precio Unitario Máximo","")</f>
        <v/>
      </c>
      <c r="K61" s="9"/>
      <c r="L61" s="21"/>
      <c r="M61" s="9"/>
      <c r="N61" s="21"/>
      <c r="O61" s="9"/>
      <c r="P61" s="21"/>
      <c r="Q61" s="9"/>
      <c r="R61" s="10"/>
    </row>
    <row r="62" spans="1:21" ht="14.3">
      <c r="A62" s="58" t="s">
        <v>68</v>
      </c>
      <c r="B62" s="59" t="s">
        <v>69</v>
      </c>
      <c r="C62" s="52"/>
      <c r="D62" s="68"/>
      <c r="E62" s="68"/>
      <c r="F62" s="68"/>
      <c r="G62" s="83"/>
      <c r="H62" s="60"/>
      <c r="I62" s="69"/>
      <c r="J62" s="69" t="str">
        <f>IF(L57&gt;38,"OFERTA QUEDARÁ RECHAZADA: Precio unitario ofertado es superior al Precio Unitario Máximo","")</f>
        <v/>
      </c>
      <c r="K62" s="9"/>
      <c r="L62" s="10"/>
      <c r="M62" s="9"/>
      <c r="N62" s="10"/>
      <c r="O62" s="9"/>
      <c r="P62" s="10"/>
      <c r="Q62" s="9"/>
      <c r="R62" s="10"/>
    </row>
    <row r="63" spans="1:21" ht="14.3">
      <c r="B63" s="52"/>
      <c r="C63" s="52"/>
      <c r="D63" s="68"/>
      <c r="E63" s="68"/>
      <c r="F63" s="68"/>
      <c r="G63" s="68"/>
      <c r="H63" s="60"/>
      <c r="I63" s="9"/>
      <c r="K63" s="9"/>
      <c r="L63" s="10"/>
      <c r="M63" s="9"/>
      <c r="N63" s="10"/>
      <c r="O63" s="9"/>
      <c r="P63" s="10"/>
      <c r="Q63" s="9"/>
      <c r="R63" s="10"/>
    </row>
    <row r="64" spans="1:21" ht="14.3">
      <c r="B64" s="59" t="s">
        <v>80</v>
      </c>
      <c r="C64" s="52"/>
      <c r="D64" s="53">
        <f>SUM(D55:D62)</f>
        <v>0</v>
      </c>
      <c r="E64" s="53">
        <f t="shared" ref="E64:F64" si="12">SUM(E55:E62)</f>
        <v>0</v>
      </c>
      <c r="F64" s="53">
        <f t="shared" si="12"/>
        <v>0</v>
      </c>
      <c r="G64" s="53">
        <f>SUM(G55:G62)</f>
        <v>0</v>
      </c>
      <c r="H64" s="66">
        <f>SUM(D64:G64)</f>
        <v>0</v>
      </c>
      <c r="I64" s="69" t="str">
        <f>IF(H64&gt;H65,"OFERTA QUEDARÁ RECHAZADA: Importe ofertado es superior al valor estimado del contrato. ","")</f>
        <v/>
      </c>
      <c r="J64" s="70"/>
      <c r="K64" s="9"/>
      <c r="L64" s="10"/>
      <c r="M64" s="9"/>
      <c r="N64" s="10"/>
      <c r="O64" s="9"/>
      <c r="P64" s="10"/>
      <c r="Q64" s="9"/>
      <c r="R64" s="10"/>
    </row>
    <row r="65" spans="1:10" ht="14.3">
      <c r="A65" s="22"/>
      <c r="B65" s="46"/>
      <c r="H65" s="71">
        <v>23555749.27</v>
      </c>
      <c r="I65" s="72"/>
      <c r="J65" s="73"/>
    </row>
    <row r="66" spans="1:10" ht="14.3">
      <c r="A66" s="22"/>
      <c r="B66" s="46"/>
      <c r="G66" s="69" t="str">
        <f>IF(G62&gt;200000,"OFERTA QUEDARÁ RECHAZADA: Precio ofertado es superior al Precio Máximo","")</f>
        <v/>
      </c>
      <c r="J66" s="73"/>
    </row>
    <row r="67" spans="1:10" ht="59.95" customHeight="1">
      <c r="A67" s="77" t="s">
        <v>89</v>
      </c>
      <c r="B67" s="77"/>
      <c r="J67" s="73"/>
    </row>
    <row r="68" spans="1:10" ht="59.95" customHeight="1">
      <c r="A68" s="77" t="s">
        <v>87</v>
      </c>
      <c r="B68" s="77"/>
      <c r="J68" s="73"/>
    </row>
    <row r="69" spans="1:10" ht="59.3" customHeight="1">
      <c r="A69" s="77" t="s">
        <v>91</v>
      </c>
      <c r="B69" s="77"/>
      <c r="J69" s="73"/>
    </row>
    <row r="70" spans="1:10">
      <c r="J70" s="73"/>
    </row>
    <row r="71" spans="1:10" ht="14.3">
      <c r="A71" s="22"/>
      <c r="B71" s="74"/>
      <c r="D71" s="75"/>
      <c r="E71" s="75"/>
      <c r="F71" s="75"/>
      <c r="G71" s="75"/>
      <c r="J71" s="73"/>
    </row>
    <row r="72" spans="1:10">
      <c r="D72" s="75"/>
      <c r="E72" s="75"/>
      <c r="F72" s="75"/>
      <c r="G72" s="75"/>
      <c r="J72" s="73"/>
    </row>
    <row r="73" spans="1:10">
      <c r="D73" s="75"/>
      <c r="E73" s="75"/>
      <c r="F73" s="75"/>
      <c r="G73" s="75"/>
      <c r="J73" s="73"/>
    </row>
    <row r="74" spans="1:10">
      <c r="D74" s="75"/>
      <c r="E74" s="75"/>
      <c r="F74" s="75"/>
      <c r="G74" s="75"/>
      <c r="J74" s="73"/>
    </row>
    <row r="75" spans="1:10" ht="14.3">
      <c r="A75" s="22"/>
      <c r="B75" s="74"/>
      <c r="D75" s="75"/>
      <c r="E75" s="75"/>
      <c r="F75" s="75"/>
      <c r="G75" s="75"/>
      <c r="J75" s="73"/>
    </row>
    <row r="76" spans="1:10" ht="14.3">
      <c r="A76" s="22"/>
      <c r="D76" s="75"/>
      <c r="E76" s="75"/>
      <c r="F76" s="75"/>
      <c r="G76" s="75"/>
      <c r="I76" s="10"/>
      <c r="J76" s="73"/>
    </row>
    <row r="77" spans="1:10">
      <c r="D77" s="75"/>
      <c r="E77" s="75"/>
      <c r="F77" s="75"/>
      <c r="G77" s="75"/>
      <c r="I77" s="10"/>
      <c r="J77" s="73"/>
    </row>
    <row r="78" spans="1:10" ht="14.3">
      <c r="D78" s="75"/>
      <c r="E78" s="75"/>
      <c r="F78" s="75"/>
      <c r="G78" s="75"/>
      <c r="H78" s="46"/>
      <c r="I78" s="10"/>
      <c r="J78" s="73"/>
    </row>
    <row r="79" spans="1:10" ht="14.3">
      <c r="D79" s="75"/>
      <c r="E79" s="75"/>
      <c r="F79" s="75"/>
      <c r="G79" s="75"/>
      <c r="H79" s="46"/>
      <c r="I79" s="10"/>
      <c r="J79" s="73"/>
    </row>
    <row r="80" spans="1:10">
      <c r="J80" s="73"/>
    </row>
    <row r="81" spans="10:10">
      <c r="J81" s="73"/>
    </row>
    <row r="82" spans="10:10">
      <c r="J82" s="73"/>
    </row>
    <row r="83" spans="10:10">
      <c r="J83" s="73"/>
    </row>
    <row r="84" spans="10:10">
      <c r="J84" s="73"/>
    </row>
    <row r="85" spans="10:10">
      <c r="J85" s="73"/>
    </row>
    <row r="86" spans="10:10">
      <c r="J86" s="73"/>
    </row>
    <row r="87" spans="10:10">
      <c r="J87" s="73"/>
    </row>
    <row r="88" spans="10:10">
      <c r="J88" s="73"/>
    </row>
    <row r="89" spans="10:10">
      <c r="J89" s="73"/>
    </row>
    <row r="90" spans="10:10">
      <c r="J90" s="73"/>
    </row>
    <row r="91" spans="10:10">
      <c r="J91" s="73"/>
    </row>
    <row r="92" spans="10:10">
      <c r="J92" s="73"/>
    </row>
    <row r="93" spans="10:10">
      <c r="J93" s="73"/>
    </row>
    <row r="94" spans="10:10">
      <c r="J94" s="73"/>
    </row>
    <row r="95" spans="10:10">
      <c r="J95" s="73"/>
    </row>
    <row r="96" spans="10:10">
      <c r="J96" s="73"/>
    </row>
    <row r="97" spans="10:10">
      <c r="J97" s="73"/>
    </row>
    <row r="98" spans="10:10">
      <c r="J98" s="73"/>
    </row>
    <row r="99" spans="10:10">
      <c r="J99" s="73"/>
    </row>
    <row r="100" spans="10:10">
      <c r="J100" s="73"/>
    </row>
    <row r="101" spans="10:10">
      <c r="J101" s="73"/>
    </row>
    <row r="102" spans="10:10">
      <c r="J102" s="73"/>
    </row>
    <row r="103" spans="10:10">
      <c r="J103" s="73"/>
    </row>
    <row r="104" spans="10:10">
      <c r="J104" s="73"/>
    </row>
    <row r="105" spans="10:10">
      <c r="J105" s="73"/>
    </row>
    <row r="106" spans="10:10">
      <c r="J106" s="73"/>
    </row>
    <row r="107" spans="10:10">
      <c r="J107" s="73"/>
    </row>
    <row r="108" spans="10:10">
      <c r="J108" s="73"/>
    </row>
    <row r="109" spans="10:10">
      <c r="J109" s="73"/>
    </row>
    <row r="110" spans="10:10">
      <c r="J110" s="73"/>
    </row>
    <row r="111" spans="10:10">
      <c r="J111" s="73"/>
    </row>
    <row r="112" spans="10:10">
      <c r="J112" s="73"/>
    </row>
    <row r="113" spans="10:10">
      <c r="J113" s="73"/>
    </row>
    <row r="114" spans="10:10">
      <c r="J114" s="73"/>
    </row>
    <row r="115" spans="10:10">
      <c r="J115" s="73"/>
    </row>
    <row r="116" spans="10:10">
      <c r="J116" s="73"/>
    </row>
    <row r="117" spans="10:10">
      <c r="J117" s="73"/>
    </row>
    <row r="118" spans="10:10">
      <c r="J118" s="73"/>
    </row>
    <row r="119" spans="10:10">
      <c r="J119" s="73"/>
    </row>
    <row r="120" spans="10:10">
      <c r="J120" s="73"/>
    </row>
    <row r="121" spans="10:10">
      <c r="J121" s="73"/>
    </row>
    <row r="122" spans="10:10">
      <c r="J122" s="73"/>
    </row>
    <row r="123" spans="10:10">
      <c r="J123" s="73"/>
    </row>
    <row r="124" spans="10:10">
      <c r="J124" s="73"/>
    </row>
    <row r="125" spans="10:10">
      <c r="J125" s="73"/>
    </row>
    <row r="126" spans="10:10">
      <c r="J126" s="73"/>
    </row>
    <row r="127" spans="10:10">
      <c r="J127" s="73"/>
    </row>
    <row r="128" spans="10:10">
      <c r="J128" s="73"/>
    </row>
    <row r="129" spans="10:10">
      <c r="J129" s="73"/>
    </row>
    <row r="130" spans="10:10">
      <c r="J130" s="73"/>
    </row>
    <row r="131" spans="10:10">
      <c r="J131" s="73"/>
    </row>
    <row r="132" spans="10:10">
      <c r="J132" s="73"/>
    </row>
    <row r="133" spans="10:10">
      <c r="J133" s="73"/>
    </row>
    <row r="134" spans="10:10">
      <c r="J134" s="73"/>
    </row>
    <row r="135" spans="10:10">
      <c r="J135" s="73"/>
    </row>
    <row r="136" spans="10:10">
      <c r="J136" s="73"/>
    </row>
    <row r="137" spans="10:10">
      <c r="J137" s="73"/>
    </row>
    <row r="138" spans="10:10">
      <c r="J138" s="73"/>
    </row>
    <row r="139" spans="10:10">
      <c r="J139" s="73"/>
    </row>
    <row r="140" spans="10:10">
      <c r="J140" s="73"/>
    </row>
    <row r="141" spans="10:10">
      <c r="J141" s="73"/>
    </row>
    <row r="142" spans="10:10">
      <c r="J142" s="73"/>
    </row>
    <row r="143" spans="10:10">
      <c r="J143" s="73"/>
    </row>
    <row r="144" spans="10:10">
      <c r="J144" s="73"/>
    </row>
    <row r="145" spans="10:10">
      <c r="J145" s="73"/>
    </row>
    <row r="146" spans="10:10">
      <c r="J146" s="73"/>
    </row>
    <row r="147" spans="10:10">
      <c r="J147" s="73"/>
    </row>
    <row r="148" spans="10:10">
      <c r="J148" s="73"/>
    </row>
    <row r="149" spans="10:10">
      <c r="J149" s="73"/>
    </row>
    <row r="150" spans="10:10">
      <c r="J150" s="73"/>
    </row>
    <row r="151" spans="10:10">
      <c r="J151" s="73"/>
    </row>
    <row r="152" spans="10:10">
      <c r="J152" s="73"/>
    </row>
    <row r="153" spans="10:10">
      <c r="J153" s="73"/>
    </row>
    <row r="154" spans="10:10">
      <c r="J154" s="73"/>
    </row>
    <row r="155" spans="10:10">
      <c r="J155" s="73"/>
    </row>
    <row r="156" spans="10:10">
      <c r="J156" s="73"/>
    </row>
    <row r="157" spans="10:10">
      <c r="J157" s="73"/>
    </row>
    <row r="158" spans="10:10">
      <c r="J158" s="73"/>
    </row>
    <row r="159" spans="10:10">
      <c r="J159" s="73"/>
    </row>
    <row r="160" spans="10:10">
      <c r="J160" s="73"/>
    </row>
    <row r="161" spans="10:10">
      <c r="J161" s="73"/>
    </row>
    <row r="162" spans="10:10">
      <c r="J162" s="73"/>
    </row>
    <row r="163" spans="10:10">
      <c r="J163" s="73"/>
    </row>
    <row r="164" spans="10:10">
      <c r="J164" s="73"/>
    </row>
    <row r="165" spans="10:10">
      <c r="J165" s="73"/>
    </row>
    <row r="166" spans="10:10">
      <c r="J166" s="73"/>
    </row>
    <row r="167" spans="10:10">
      <c r="J167" s="73"/>
    </row>
    <row r="168" spans="10:10">
      <c r="J168" s="73"/>
    </row>
    <row r="169" spans="10:10">
      <c r="J169" s="73"/>
    </row>
    <row r="170" spans="10:10">
      <c r="J170" s="73"/>
    </row>
    <row r="171" spans="10:10">
      <c r="J171" s="73"/>
    </row>
    <row r="172" spans="10:10">
      <c r="J172" s="73"/>
    </row>
    <row r="173" spans="10:10">
      <c r="J173" s="73"/>
    </row>
    <row r="174" spans="10:10">
      <c r="J174" s="73"/>
    </row>
    <row r="175" spans="10:10">
      <c r="J175" s="73"/>
    </row>
    <row r="176" spans="10:10">
      <c r="J176" s="73"/>
    </row>
    <row r="177" spans="10:10">
      <c r="J177" s="73"/>
    </row>
    <row r="178" spans="10:10">
      <c r="J178" s="73"/>
    </row>
    <row r="179" spans="10:10">
      <c r="J179" s="73"/>
    </row>
    <row r="180" spans="10:10">
      <c r="J180" s="73"/>
    </row>
    <row r="181" spans="10:10">
      <c r="J181" s="73"/>
    </row>
    <row r="182" spans="10:10">
      <c r="J182" s="73"/>
    </row>
    <row r="183" spans="10:10">
      <c r="J183" s="73"/>
    </row>
    <row r="184" spans="10:10">
      <c r="J184" s="73"/>
    </row>
    <row r="185" spans="10:10">
      <c r="J185" s="73"/>
    </row>
    <row r="186" spans="10:10">
      <c r="J186" s="73"/>
    </row>
    <row r="187" spans="10:10">
      <c r="J187" s="73"/>
    </row>
    <row r="188" spans="10:10">
      <c r="J188" s="73"/>
    </row>
    <row r="189" spans="10:10">
      <c r="J189" s="73"/>
    </row>
    <row r="190" spans="10:10">
      <c r="J190" s="73"/>
    </row>
    <row r="191" spans="10:10">
      <c r="J191" s="73"/>
    </row>
    <row r="192" spans="10:10">
      <c r="J192" s="73"/>
    </row>
    <row r="193" spans="10:10">
      <c r="J193" s="73"/>
    </row>
    <row r="194" spans="10:10">
      <c r="J194" s="73"/>
    </row>
    <row r="195" spans="10:10">
      <c r="J195" s="73"/>
    </row>
    <row r="196" spans="10:10">
      <c r="J196" s="73"/>
    </row>
    <row r="197" spans="10:10">
      <c r="J197" s="73"/>
    </row>
    <row r="198" spans="10:10">
      <c r="J198" s="73"/>
    </row>
    <row r="199" spans="10:10">
      <c r="J199" s="73"/>
    </row>
    <row r="200" spans="10:10">
      <c r="J200" s="73"/>
    </row>
    <row r="201" spans="10:10">
      <c r="J201" s="73"/>
    </row>
    <row r="202" spans="10:10">
      <c r="J202" s="73"/>
    </row>
    <row r="203" spans="10:10">
      <c r="J203" s="73"/>
    </row>
    <row r="204" spans="10:10">
      <c r="J204" s="73"/>
    </row>
    <row r="205" spans="10:10">
      <c r="J205" s="73"/>
    </row>
    <row r="206" spans="10:10">
      <c r="J206" s="73"/>
    </row>
    <row r="207" spans="10:10">
      <c r="J207" s="73"/>
    </row>
    <row r="208" spans="10:10">
      <c r="J208" s="73"/>
    </row>
    <row r="209" spans="10:10">
      <c r="J209" s="73"/>
    </row>
    <row r="210" spans="10:10">
      <c r="J210" s="73"/>
    </row>
    <row r="211" spans="10:10">
      <c r="J211" s="73"/>
    </row>
    <row r="212" spans="10:10">
      <c r="J212" s="73"/>
    </row>
    <row r="213" spans="10:10">
      <c r="J213" s="73"/>
    </row>
    <row r="214" spans="10:10">
      <c r="J214" s="73"/>
    </row>
    <row r="215" spans="10:10">
      <c r="J215" s="73"/>
    </row>
    <row r="216" spans="10:10">
      <c r="J216" s="73"/>
    </row>
    <row r="217" spans="10:10">
      <c r="J217" s="73"/>
    </row>
    <row r="218" spans="10:10">
      <c r="J218" s="73"/>
    </row>
    <row r="219" spans="10:10">
      <c r="J219" s="73"/>
    </row>
    <row r="220" spans="10:10">
      <c r="J220" s="73"/>
    </row>
    <row r="221" spans="10:10">
      <c r="J221" s="73"/>
    </row>
    <row r="222" spans="10:10">
      <c r="J222" s="73"/>
    </row>
    <row r="223" spans="10:10">
      <c r="J223" s="73"/>
    </row>
    <row r="224" spans="10:10">
      <c r="J224" s="73"/>
    </row>
    <row r="225" spans="10:10">
      <c r="J225" s="73"/>
    </row>
    <row r="226" spans="10:10">
      <c r="J226" s="73"/>
    </row>
    <row r="227" spans="10:10">
      <c r="J227" s="73"/>
    </row>
    <row r="228" spans="10:10">
      <c r="J228" s="73"/>
    </row>
    <row r="229" spans="10:10">
      <c r="J229" s="73"/>
    </row>
    <row r="230" spans="10:10">
      <c r="J230" s="73"/>
    </row>
    <row r="231" spans="10:10">
      <c r="J231" s="73"/>
    </row>
    <row r="232" spans="10:10">
      <c r="J232" s="73"/>
    </row>
    <row r="233" spans="10:10">
      <c r="J233" s="73"/>
    </row>
    <row r="234" spans="10:10">
      <c r="J234" s="73"/>
    </row>
    <row r="235" spans="10:10">
      <c r="J235" s="73"/>
    </row>
    <row r="236" spans="10:10">
      <c r="J236" s="73"/>
    </row>
    <row r="237" spans="10:10">
      <c r="J237" s="73"/>
    </row>
    <row r="238" spans="10:10">
      <c r="J238" s="73"/>
    </row>
    <row r="239" spans="10:10">
      <c r="J239" s="73"/>
    </row>
    <row r="240" spans="10:10">
      <c r="J240" s="73"/>
    </row>
    <row r="241" spans="10:10">
      <c r="J241" s="73"/>
    </row>
    <row r="242" spans="10:10">
      <c r="J242" s="73"/>
    </row>
    <row r="243" spans="10:10">
      <c r="J243" s="73"/>
    </row>
    <row r="244" spans="10:10">
      <c r="J244" s="73"/>
    </row>
    <row r="245" spans="10:10">
      <c r="J245" s="73"/>
    </row>
    <row r="246" spans="10:10">
      <c r="J246" s="73"/>
    </row>
    <row r="247" spans="10:10">
      <c r="J247" s="73"/>
    </row>
    <row r="248" spans="10:10">
      <c r="J248" s="73"/>
    </row>
    <row r="249" spans="10:10">
      <c r="J249" s="73"/>
    </row>
    <row r="250" spans="10:10">
      <c r="J250" s="73"/>
    </row>
    <row r="251" spans="10:10">
      <c r="J251" s="73"/>
    </row>
    <row r="252" spans="10:10">
      <c r="J252" s="73"/>
    </row>
    <row r="253" spans="10:10">
      <c r="J253" s="73"/>
    </row>
    <row r="254" spans="10:10">
      <c r="J254" s="73"/>
    </row>
    <row r="255" spans="10:10">
      <c r="J255" s="73"/>
    </row>
    <row r="256" spans="10:10">
      <c r="J256" s="73"/>
    </row>
    <row r="257" spans="10:10">
      <c r="J257" s="73"/>
    </row>
    <row r="258" spans="10:10">
      <c r="J258" s="73"/>
    </row>
    <row r="259" spans="10:10">
      <c r="J259" s="73"/>
    </row>
    <row r="260" spans="10:10">
      <c r="J260" s="73"/>
    </row>
    <row r="261" spans="10:10">
      <c r="J261" s="73"/>
    </row>
    <row r="262" spans="10:10">
      <c r="J262" s="73"/>
    </row>
  </sheetData>
  <sheetProtection algorithmName="SHA-512" hashValue="zJ8gsHHZm8jWZN2r0bKZ+QNFNOkW36/NL539s4yWjqGQJ3mLeNnrm2D6rAWc1XncPhqTpIIAbpCuYYtROua+7g==" saltValue="kPFbn+jluFMZ3KohskfiSA==" spinCount="100000" sheet="1" objects="1" scenarios="1"/>
  <mergeCells count="9">
    <mergeCell ref="A67:B67"/>
    <mergeCell ref="A68:B68"/>
    <mergeCell ref="A69:B69"/>
    <mergeCell ref="A6:L6"/>
    <mergeCell ref="O4:P4"/>
    <mergeCell ref="E4:F4"/>
    <mergeCell ref="G4:H4"/>
    <mergeCell ref="I4:J4"/>
    <mergeCell ref="K4:L4"/>
  </mergeCells>
  <conditionalFormatting sqref="D7:D46">
    <cfRule type="cellIs" dxfId="7" priority="7" operator="greaterThan">
      <formula>C7</formula>
    </cfRule>
    <cfRule type="cellIs" dxfId="6" priority="8" operator="greaterThan">
      <formula>C7</formula>
    </cfRule>
  </conditionalFormatting>
  <conditionalFormatting sqref="L55:L57">
    <cfRule type="cellIs" dxfId="5" priority="6" operator="greaterThan">
      <formula>K55</formula>
    </cfRule>
  </conditionalFormatting>
  <conditionalFormatting sqref="G62">
    <cfRule type="cellIs" dxfId="4" priority="5" operator="greaterThan">
      <formula>200000</formula>
    </cfRule>
  </conditionalFormatting>
  <conditionalFormatting sqref="C56">
    <cfRule type="cellIs" dxfId="3" priority="4" operator="greaterThan">
      <formula>0.22</formula>
    </cfRule>
  </conditionalFormatting>
  <conditionalFormatting sqref="C57">
    <cfRule type="cellIs" dxfId="2" priority="3" operator="greaterThan">
      <formula>0.16</formula>
    </cfRule>
  </conditionalFormatting>
  <conditionalFormatting sqref="C58">
    <cfRule type="cellIs" dxfId="1" priority="2" operator="greaterThan">
      <formula>0.05</formula>
    </cfRule>
  </conditionalFormatting>
  <conditionalFormatting sqref="D48">
    <cfRule type="cellIs" dxfId="0" priority="1" operator="greaterThan">
      <formula>$C$48</formula>
    </cfRule>
  </conditionalFormatting>
  <hyperlinks>
    <hyperlink ref="B27" r:id="rId1" xr:uid="{4544370E-6710-47FB-B2C0-A5455CA5D320}"/>
  </hyperlinks>
  <pageMargins left="0.7" right="0.7" top="0.75" bottom="0.75" header="0.3" footer="0.3"/>
  <pageSetup paperSize="9" scale="41" orientation="landscape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443749FE62634AA538438F00965901" ma:contentTypeVersion="4" ma:contentTypeDescription="Crear nuevo documento." ma:contentTypeScope="" ma:versionID="eabc910500bb618875c3c47296d62fc3">
  <xsd:schema xmlns:xsd="http://www.w3.org/2001/XMLSchema" xmlns:xs="http://www.w3.org/2001/XMLSchema" xmlns:p="http://schemas.microsoft.com/office/2006/metadata/properties" xmlns:ns2="884eefd7-0e60-4e8d-adad-4bf0fcf783e0" targetNamespace="http://schemas.microsoft.com/office/2006/metadata/properties" ma:root="true" ma:fieldsID="4d2e101728db5cadbe77344eb7b7fdff" ns2:_="">
    <xsd:import namespace="884eefd7-0e60-4e8d-adad-4bf0fcf783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4eefd7-0e60-4e8d-adad-4bf0fcf783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2A609C4-CA90-4C14-921E-F24A4A3704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4eefd7-0e60-4e8d-adad-4bf0fcf783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D9C1D3-AD5A-46E2-BB01-41D4CD051A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A0C9CC-9A6C-4C57-81D6-C633608A6B8F}">
  <ds:schemaRefs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884eefd7-0e60-4e8d-adad-4bf0fcf783e0"/>
    <ds:schemaRef ds:uri="http://purl.org/dc/elements/1.1/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Tarifario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 Gasulla</dc:creator>
  <cp:keywords/>
  <dc:description/>
  <cp:lastModifiedBy>DMS0002</cp:lastModifiedBy>
  <cp:revision/>
  <cp:lastPrinted>2025-06-17T14:59:17Z</cp:lastPrinted>
  <dcterms:created xsi:type="dcterms:W3CDTF">2024-09-08T15:41:15Z</dcterms:created>
  <dcterms:modified xsi:type="dcterms:W3CDTF">2026-01-16T10:09:47Z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0x01010023443749FE62634AA538438F00965901</vt:lpwstr>
  </property>
</Properties>
</file>