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O-RG-CONTRATACION_COMPRAS\LICITACIONES 2025\SERVICIOS POSTALES REGISTRADOS (1 AÑO) (SARA)\01- BPM\"/>
    </mc:Choice>
  </mc:AlternateContent>
  <xr:revisionPtr revIDLastSave="0" documentId="13_ncr:1_{679DFB34-3C42-40A5-ACD2-A1EC5D86D836}" xr6:coauthVersionLast="47" xr6:coauthVersionMax="47" xr10:uidLastSave="{00000000-0000-0000-0000-000000000000}"/>
  <workbookProtection workbookAlgorithmName="SHA-512" workbookHashValue="Iy18wG/R02KvCCwWkD6ikyNg4zeKHxBnn2+ZNNepFYXSZWNhPlDyD4R2TBZpwGY7Gewc7WjwHQaaeulXO6ygaw==" workbookSaltValue="VD8f4eS4F229AbN/FO4XGg==" workbookSpinCount="100000" lockStructure="1"/>
  <bookViews>
    <workbookView xWindow="-120" yWindow="-120" windowWidth="20730" windowHeight="11160" xr2:uid="{00000000-000D-0000-FFFF-FFFF00000000}"/>
  </bookViews>
  <sheets>
    <sheet name="Detalle oferta económica" sheetId="59" r:id="rId1"/>
    <sheet name="Hoja2" sheetId="60" r:id="rId2"/>
    <sheet name="Hoja3" sheetId="6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4" i="59" l="1"/>
  <c r="J83" i="59"/>
  <c r="J76" i="59"/>
  <c r="J75" i="59"/>
  <c r="J66" i="59"/>
  <c r="J67" i="59"/>
  <c r="J68" i="59"/>
  <c r="J69" i="59"/>
  <c r="J70" i="59"/>
  <c r="J71" i="59"/>
  <c r="J65" i="59"/>
  <c r="J55" i="59"/>
  <c r="J56" i="59"/>
  <c r="J57" i="59"/>
  <c r="J58" i="59"/>
  <c r="J59" i="59"/>
  <c r="J60" i="59"/>
  <c r="J54" i="59"/>
  <c r="J39" i="59"/>
  <c r="J40" i="59"/>
  <c r="J41" i="59"/>
  <c r="J42" i="59"/>
  <c r="J43" i="59"/>
  <c r="J44" i="59"/>
  <c r="J45" i="59"/>
  <c r="J46" i="59"/>
  <c r="J47" i="59"/>
  <c r="J48" i="59"/>
  <c r="J49" i="59"/>
  <c r="J38" i="59"/>
  <c r="J23" i="59"/>
  <c r="J24" i="59"/>
  <c r="J25" i="59"/>
  <c r="J26" i="59"/>
  <c r="J27" i="59"/>
  <c r="J28" i="59"/>
  <c r="J29" i="59"/>
  <c r="J30" i="59"/>
  <c r="J31" i="59"/>
  <c r="J32" i="59"/>
  <c r="J33" i="59"/>
  <c r="J22" i="59"/>
  <c r="J7" i="59"/>
  <c r="J8" i="59"/>
  <c r="J9" i="59"/>
  <c r="J10" i="59"/>
  <c r="J11" i="59"/>
  <c r="J12" i="59"/>
  <c r="J13" i="59"/>
  <c r="J14" i="59"/>
  <c r="J15" i="59"/>
  <c r="J16" i="59"/>
  <c r="J17" i="59"/>
  <c r="J6" i="59"/>
  <c r="E84" i="59" l="1"/>
  <c r="H84" i="59" s="1"/>
  <c r="E71" i="59"/>
  <c r="H68" i="59"/>
  <c r="H67" i="59"/>
  <c r="E60" i="59"/>
  <c r="H60" i="59" s="1"/>
  <c r="H58" i="59"/>
  <c r="H55" i="59"/>
  <c r="H54" i="59"/>
  <c r="E49" i="59"/>
  <c r="E47" i="59"/>
  <c r="E46" i="59"/>
  <c r="H46" i="59" s="1"/>
  <c r="H43" i="59"/>
  <c r="H41" i="59"/>
  <c r="H39" i="59"/>
  <c r="E33" i="59"/>
  <c r="E31" i="59"/>
  <c r="E30" i="59"/>
  <c r="H28" i="59"/>
  <c r="H26" i="59"/>
  <c r="H25" i="59"/>
  <c r="H23" i="59"/>
  <c r="E17" i="59"/>
  <c r="E15" i="59"/>
  <c r="E14" i="59"/>
  <c r="E16" i="59" s="1"/>
  <c r="H13" i="59"/>
  <c r="H10" i="59"/>
  <c r="H9" i="59"/>
  <c r="H8" i="59"/>
  <c r="H16" i="59" l="1"/>
  <c r="H31" i="59"/>
  <c r="H38" i="59"/>
  <c r="H45" i="59"/>
  <c r="H59" i="59"/>
  <c r="H29" i="59"/>
  <c r="H47" i="59"/>
  <c r="H12" i="59"/>
  <c r="H24" i="59"/>
  <c r="H56" i="59"/>
  <c r="H70" i="59"/>
  <c r="H17" i="59"/>
  <c r="H71" i="59"/>
  <c r="H14" i="59"/>
  <c r="H42" i="59"/>
  <c r="H15" i="59"/>
  <c r="H7" i="59"/>
  <c r="H11" i="59"/>
  <c r="H30" i="59"/>
  <c r="H22" i="59"/>
  <c r="H27" i="59"/>
  <c r="H33" i="59"/>
  <c r="H40" i="59"/>
  <c r="H49" i="59"/>
  <c r="H6" i="59"/>
  <c r="H18" i="59" s="1"/>
  <c r="H57" i="59"/>
  <c r="H69" i="59"/>
  <c r="H75" i="59"/>
  <c r="H65" i="59"/>
  <c r="H66" i="59"/>
  <c r="H76" i="59"/>
  <c r="H83" i="59"/>
  <c r="H85" i="59" s="1"/>
  <c r="E32" i="59"/>
  <c r="H32" i="59" s="1"/>
  <c r="H44" i="59"/>
  <c r="E48" i="59"/>
  <c r="H48" i="59" s="1"/>
  <c r="H77" i="59" l="1"/>
  <c r="H80" i="59" s="1"/>
  <c r="H89" i="59" s="1"/>
  <c r="H93" i="59" s="1"/>
  <c r="H87" i="59"/>
  <c r="H61" i="59"/>
  <c r="H34" i="59"/>
  <c r="H50" i="59"/>
  <c r="H72" i="59"/>
  <c r="H91" i="59" l="1"/>
  <c r="J91" i="59" s="1"/>
  <c r="H95" i="59" l="1"/>
  <c r="J95" i="59" s="1"/>
</calcChain>
</file>

<file path=xl/sharedStrings.xml><?xml version="1.0" encoding="utf-8"?>
<sst xmlns="http://schemas.openxmlformats.org/spreadsheetml/2006/main" count="149" uniqueCount="66">
  <si>
    <t>Local</t>
  </si>
  <si>
    <t>Producto/Servicio</t>
  </si>
  <si>
    <t>Tramos de peso</t>
  </si>
  <si>
    <t>Previsión nº de envíos 1 año contrato</t>
  </si>
  <si>
    <r>
      <t>Precio unitario</t>
    </r>
    <r>
      <rPr>
        <b/>
        <sz val="11"/>
        <color rgb="FF0070C0"/>
        <rFont val="Calibri"/>
        <family val="2"/>
        <scheme val="minor"/>
      </rPr>
      <t xml:space="preserve"> ofertado</t>
    </r>
    <r>
      <rPr>
        <b/>
        <sz val="11"/>
        <color rgb="FFFF0000"/>
        <rFont val="Calibri"/>
        <family val="2"/>
        <scheme val="minor"/>
      </rPr>
      <t xml:space="preserve">       </t>
    </r>
    <r>
      <rPr>
        <b/>
        <sz val="11"/>
        <color theme="1"/>
        <rFont val="Calibri"/>
        <family val="2"/>
        <scheme val="minor"/>
      </rPr>
      <t>(IVA no incluido)</t>
    </r>
  </si>
  <si>
    <t>IVA (%)</t>
  </si>
  <si>
    <t>A)</t>
  </si>
  <si>
    <t>hasta 20 gr. Normalizada</t>
  </si>
  <si>
    <t>21 gr - 50 gr (hasta 20 gr. sin normalizar)</t>
  </si>
  <si>
    <t>51 gr - 100 gr</t>
  </si>
  <si>
    <t>101 gr - 500 gr</t>
  </si>
  <si>
    <t>501 gr - 1000 gr</t>
  </si>
  <si>
    <t>1001 gr - 2000 gr</t>
  </si>
  <si>
    <t>A) TOTAL CARTAS DESTINO LOCAL (IVA no incluido)</t>
  </si>
  <si>
    <t xml:space="preserve">Destino 1:  capitales de provincia, y poblaciones de + 50.000 habitantes </t>
  </si>
  <si>
    <t>B)</t>
  </si>
  <si>
    <t>B) TOTAL CARTAS DESTINO CAPITALES DE PROVINCIA Y POBLACIONES DE + 50.000 HABITANTES (IVA no incluido)</t>
  </si>
  <si>
    <t>Destino 2: Resto de destinos</t>
  </si>
  <si>
    <t>C)</t>
  </si>
  <si>
    <t>C) TOTAL CARTAS RESTO DE DESTINOS (IVA no incluido)</t>
  </si>
  <si>
    <t>EUROPA</t>
  </si>
  <si>
    <t>D)</t>
  </si>
  <si>
    <t>RESTO DE PAISES</t>
  </si>
  <si>
    <t>E)</t>
  </si>
  <si>
    <t>E) TOTAL CARTAS RESTO PAISES (IVA no incluido)</t>
  </si>
  <si>
    <t>F)</t>
  </si>
  <si>
    <t>G)</t>
  </si>
  <si>
    <t>H)</t>
  </si>
  <si>
    <t>Manipulación de envios</t>
  </si>
  <si>
    <t>Por cada página adicional</t>
  </si>
  <si>
    <r>
      <t xml:space="preserve">TOTAL OFERTA ECONÓMICA (IVA no incluido) </t>
    </r>
    <r>
      <rPr>
        <b/>
        <sz val="8"/>
        <color rgb="FF0070C0"/>
        <rFont val="Calibri"/>
        <family val="2"/>
        <scheme val="minor"/>
      </rPr>
      <t xml:space="preserve"> (todos los productos)</t>
    </r>
  </si>
  <si>
    <r>
      <t xml:space="preserve">IVA 21% </t>
    </r>
    <r>
      <rPr>
        <b/>
        <i/>
        <sz val="11"/>
        <color rgb="FFFF0000"/>
        <rFont val="Calibri"/>
        <family val="2"/>
        <scheme val="minor"/>
      </rPr>
      <t xml:space="preserve"> </t>
    </r>
    <r>
      <rPr>
        <b/>
        <i/>
        <sz val="8"/>
        <color rgb="FFFF0000"/>
        <rFont val="Calibri"/>
        <family val="2"/>
        <scheme val="minor"/>
      </rPr>
      <t>(Únicamente aplicable a los productos con IVA 21%)</t>
    </r>
  </si>
  <si>
    <r>
      <t xml:space="preserve">TOTAL OFERTA ECONÓMICA (IVA incluido) </t>
    </r>
    <r>
      <rPr>
        <b/>
        <sz val="9"/>
        <color rgb="FF0070C0"/>
        <rFont val="Calibri"/>
        <family val="2"/>
        <scheme val="minor"/>
      </rPr>
      <t/>
    </r>
  </si>
  <si>
    <t>Se deberá presentar oferta a todos los productos / servicios.</t>
  </si>
  <si>
    <r>
      <t xml:space="preserve">IMPORTE ANUAL                              (IVA no incluido) </t>
    </r>
    <r>
      <rPr>
        <b/>
        <sz val="8"/>
        <rFont val="Calibri"/>
        <family val="2"/>
        <scheme val="minor"/>
      </rPr>
      <t xml:space="preserve">(Previsión nº de envíos 1 año contrato *  Precio unitario ofertado (IVA no incluido))       </t>
    </r>
    <r>
      <rPr>
        <b/>
        <sz val="11"/>
        <rFont val="Calibri"/>
        <family val="2"/>
        <scheme val="minor"/>
      </rPr>
      <t xml:space="preserve">                </t>
    </r>
  </si>
  <si>
    <t xml:space="preserve">Carta Certificada </t>
  </si>
  <si>
    <t>Envios con acuerdos Especiales, a estos se trendrían que añadir los valores añadidos correspondientes</t>
  </si>
  <si>
    <t>Valores añadidos</t>
  </si>
  <si>
    <t>Aviso de recibo</t>
  </si>
  <si>
    <t>Gestión de entrega</t>
  </si>
  <si>
    <t>Prueba de entrega electrónica</t>
  </si>
  <si>
    <t>Retorno</t>
  </si>
  <si>
    <t>Carta Certificada</t>
  </si>
  <si>
    <t>hasta 1000 gr</t>
  </si>
  <si>
    <t>valores añadidos</t>
  </si>
  <si>
    <t>D) TOTAL CARTAS EUROPA (IVA no incluido)</t>
  </si>
  <si>
    <t>Nº de centros</t>
  </si>
  <si>
    <t>Servicios añadidos</t>
  </si>
  <si>
    <t>recogida de correspondencia 2 días semana</t>
  </si>
  <si>
    <t>recogida de correspondencia diaria</t>
  </si>
  <si>
    <t>F) TOTAL RECOGIDA CORRESPONDENCIA (IVA no incluido)</t>
  </si>
  <si>
    <t xml:space="preserve">IMPORTE  ANUAL                               (IVA no incluido)  </t>
  </si>
  <si>
    <t>Posibilidad incremento de  oficinas con recogida de correspondencia (aprox. 1% s/ presupuesto)</t>
  </si>
  <si>
    <t>Precio unitario máximo          (Sin IVA)</t>
  </si>
  <si>
    <t>Impresión carta A4, incluye papel blanco y ensobrado  automátivo en sobre americano de doble ventana</t>
  </si>
  <si>
    <t>H) TOTAL GESTIÓN PLATAFORMA MULTICANAL (IVA no incluido)</t>
  </si>
  <si>
    <t>Precio unitario máximo                 (IVA no incluido)</t>
  </si>
  <si>
    <t>Precio máximo mensual por centro                (IVA no incluido)</t>
  </si>
  <si>
    <r>
      <t>Precio mensual</t>
    </r>
    <r>
      <rPr>
        <b/>
        <sz val="11"/>
        <color rgb="FF0070C0"/>
        <rFont val="Calibri"/>
        <family val="2"/>
        <scheme val="minor"/>
      </rPr>
      <t xml:space="preserve"> ofertado </t>
    </r>
    <r>
      <rPr>
        <b/>
        <sz val="11"/>
        <color theme="1"/>
        <rFont val="Calibri"/>
        <family val="2"/>
        <scheme val="minor"/>
      </rPr>
      <t>por centro</t>
    </r>
    <r>
      <rPr>
        <b/>
        <sz val="11"/>
        <color rgb="FFFF0000"/>
        <rFont val="Calibri"/>
        <family val="2"/>
        <scheme val="minor"/>
      </rPr>
      <t xml:space="preserve">       </t>
    </r>
    <r>
      <rPr>
        <b/>
        <sz val="11"/>
        <color theme="1"/>
        <rFont val="Calibri"/>
        <family val="2"/>
        <scheme val="minor"/>
      </rPr>
      <t>(IVA no incluido)</t>
    </r>
  </si>
  <si>
    <r>
      <t xml:space="preserve">IMPORTE ANUAL                              (IVA no incluido) </t>
    </r>
    <r>
      <rPr>
        <b/>
        <sz val="8"/>
        <rFont val="Calibri"/>
        <family val="2"/>
        <scheme val="minor"/>
      </rPr>
      <t xml:space="preserve">(nº de centros *  Precio mensual ofertado por centro (IVA no incluido))       </t>
    </r>
    <r>
      <rPr>
        <b/>
        <sz val="11"/>
        <rFont val="Calibri"/>
        <family val="2"/>
        <scheme val="minor"/>
      </rPr>
      <t xml:space="preserve">                </t>
    </r>
  </si>
  <si>
    <t>Únicamente se deberán rellenar las celdas marcadas en color gris, es decir, las de la columna "G". El resto de celdas se rellenará automáticamente.</t>
  </si>
  <si>
    <r>
      <t>Asimismo, el importe resultante de las casillas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theme="1"/>
        <rFont val="Arial"/>
        <family val="2"/>
      </rPr>
      <t>NO</t>
    </r>
    <r>
      <rPr>
        <b/>
        <sz val="10"/>
        <rFont val="Arial"/>
        <family val="2"/>
      </rPr>
      <t xml:space="preserve"> INCLUIDO) </t>
    </r>
    <r>
      <rPr>
        <b/>
        <sz val="10"/>
        <color rgb="FF0070C0"/>
        <rFont val="Arial"/>
        <family val="2"/>
      </rPr>
      <t>(todos los productos)</t>
    </r>
    <r>
      <rPr>
        <sz val="10"/>
        <rFont val="Arial"/>
        <family val="2"/>
      </rPr>
      <t xml:space="preserve">”, </t>
    </r>
    <r>
      <rPr>
        <b/>
        <sz val="10"/>
        <rFont val="Arial"/>
        <family val="2"/>
      </rPr>
      <t>"IVA 21%"</t>
    </r>
    <r>
      <rPr>
        <sz val="10"/>
        <rFont val="Arial"/>
        <family val="2"/>
      </rPr>
      <t xml:space="preserve"> y “</t>
    </r>
    <r>
      <rPr>
        <b/>
        <sz val="10"/>
        <color theme="1"/>
        <rFont val="Arial"/>
        <family val="2"/>
      </rPr>
      <t>TOTAL OFERTA ECONÓMICA (IVA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deberán corresponder con los importes ofertados introducidos en los apartados del mismo nombre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rellenado.</t>
    </r>
  </si>
  <si>
    <r>
      <rPr>
        <b/>
        <sz val="10"/>
        <rFont val="Arial"/>
        <family val="2"/>
      </rPr>
      <t xml:space="preserve">Los precios de la columna G </t>
    </r>
    <r>
      <rPr>
        <sz val="10"/>
        <rFont val="Arial"/>
        <family val="2"/>
      </rPr>
      <t>se corresponderán con los precios unitarios ofertados sin IVA. Dichos</t>
    </r>
    <r>
      <rPr>
        <b/>
        <i/>
        <sz val="10"/>
        <rFont val="Arial"/>
        <family val="2"/>
      </rPr>
      <t xml:space="preserve"> precios ofertados deberán tener un máximo de 2 posiciones decimales.</t>
    </r>
  </si>
  <si>
    <r>
      <t xml:space="preserve">OFERTA ECONÓMICA (IVA no incluido)  </t>
    </r>
    <r>
      <rPr>
        <b/>
        <i/>
        <sz val="9"/>
        <color rgb="FF0070C0"/>
        <rFont val="Calibri"/>
        <family val="2"/>
        <scheme val="minor"/>
      </rPr>
      <t>(sólo productos IVA 0%)</t>
    </r>
  </si>
  <si>
    <r>
      <t xml:space="preserve">OFERTA ECONÓMICA (IVA no incluido)  </t>
    </r>
    <r>
      <rPr>
        <b/>
        <i/>
        <sz val="9"/>
        <color rgb="FF0070C0"/>
        <rFont val="Calibri"/>
        <family val="2"/>
        <scheme val="minor"/>
      </rPr>
      <t>(sólo productos IVA 21%)</t>
    </r>
  </si>
  <si>
    <r>
      <t>El importe resultante de las casillas “</t>
    </r>
    <r>
      <rPr>
        <b/>
        <sz val="10"/>
        <rFont val="Arial"/>
        <family val="2"/>
      </rPr>
      <t xml:space="preserve">OFERTA ECONÓMICA (IVA </t>
    </r>
    <r>
      <rPr>
        <b/>
        <sz val="10"/>
        <color theme="1"/>
        <rFont val="Arial"/>
        <family val="2"/>
      </rPr>
      <t>NO</t>
    </r>
    <r>
      <rPr>
        <b/>
        <sz val="10"/>
        <rFont val="Arial"/>
        <family val="2"/>
      </rPr>
      <t xml:space="preserve"> INCLUIDO) </t>
    </r>
    <r>
      <rPr>
        <b/>
        <sz val="10"/>
        <color rgb="FF0070C0"/>
        <rFont val="Arial"/>
        <family val="2"/>
      </rPr>
      <t>(sólo productos IVA 0%)</t>
    </r>
    <r>
      <rPr>
        <sz val="10"/>
        <rFont val="Arial"/>
        <family val="2"/>
      </rPr>
      <t>”  y “</t>
    </r>
    <r>
      <rPr>
        <b/>
        <sz val="10"/>
        <color theme="1"/>
        <rFont val="Arial"/>
        <family val="2"/>
      </rPr>
      <t>OFERTA ECONÓMICA (IVA NO INCLUIDO)</t>
    </r>
    <r>
      <rPr>
        <sz val="10"/>
        <rFont val="Arial"/>
        <family val="2"/>
      </rPr>
      <t xml:space="preserve"> </t>
    </r>
    <r>
      <rPr>
        <b/>
        <sz val="10"/>
        <color rgb="FF0070C0"/>
        <rFont val="Arial"/>
        <family val="2"/>
      </rPr>
      <t>(sólo productos IVA 21%)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deberán corresponder con los importes ofertados introducidos en los apartados del mismo nombre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rellenado, y con los importes a ofertar en las casillas del Portal de licitación electrónica de MC MUTUAL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</si>
</sst>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5" formatCode="_-* #,##0.00\ _€_-;\-* #,##0.00\ _€_-;_-* &quot;-&quot;??\ _€_-;_-@_-"/>
    <numFmt numFmtId="166" formatCode="#,##0.00\ &quot;€&quot;"/>
    <numFmt numFmtId="167" formatCode="[$-409]h:mm\ AM/PM;@"/>
    <numFmt numFmtId="168" formatCode="_-* #,##0\ _p_t_a_-;\-* #,##0\ _p_t_a_-;_-* &quot;-&quot;\ _p_t_a_-;_-@_-"/>
    <numFmt numFmtId="169" formatCode="_-* #,##0\ _F_-;\-* #,##0\ _F_-;_-* &quot;-&quot;\ _F_-;_-@_-"/>
    <numFmt numFmtId="170" formatCode="_-* #,##0.00\ _P_T_A_-;\-* #,##0.00\ _P_T_A_-;_-* &quot;-&quot;??\ _P_T_A_-;_-@_-"/>
    <numFmt numFmtId="171" formatCode="_-* #,##0\ &quot;Pts&quot;_-;\-* #,##0\ &quot;Pts&quot;_-;_-* &quot;-&quot;\ &quot;Pts&quot;_-;_-@_-"/>
    <numFmt numFmtId="172" formatCode="_-* #,##0.00\ [$€-C0A]_-;\-* #,##0.00\ [$€-C0A]_-;_-* &quot;-&quot;??\ [$€-C0A]_-;_-@_-"/>
    <numFmt numFmtId="173" formatCode="#,##0_ ;\-#,##0\ 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  <scheme val="minor"/>
    </font>
    <font>
      <b/>
      <sz val="12"/>
      <color theme="1"/>
      <name val="Arial"/>
      <family val="2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2"/>
    </font>
    <font>
      <sz val="12"/>
      <color theme="0"/>
      <name val="Times New Roman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0"/>
      <name val="Courier"/>
      <family val="3"/>
    </font>
    <font>
      <b/>
      <sz val="11"/>
      <color rgb="FF0070C0"/>
      <name val="Calibri"/>
      <family val="2"/>
      <scheme val="minor"/>
    </font>
    <font>
      <b/>
      <sz val="10"/>
      <color theme="1"/>
      <name val="Arial"/>
      <family val="2"/>
    </font>
    <font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i/>
      <sz val="10"/>
      <name val="Arial"/>
      <family val="2"/>
    </font>
    <font>
      <b/>
      <sz val="10"/>
      <color rgb="FF0070C0"/>
      <name val="Arial"/>
      <family val="2"/>
    </font>
    <font>
      <b/>
      <i/>
      <sz val="10"/>
      <color rgb="FF0070C0"/>
      <name val="Arial"/>
      <family val="2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8"/>
      <color rgb="FFFF0000"/>
      <name val="Arial"/>
      <family val="2"/>
    </font>
    <font>
      <b/>
      <sz val="11"/>
      <color rgb="FFFF0000"/>
      <name val="Arial"/>
      <family val="2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54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21">
    <xf numFmtId="0" fontId="0" fillId="0" borderId="0"/>
    <xf numFmtId="0" fontId="1" fillId="0" borderId="0"/>
    <xf numFmtId="0" fontId="3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17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167" fontId="1" fillId="16" borderId="0" applyNumberFormat="0" applyBorder="0" applyAlignment="0" applyProtection="0"/>
    <xf numFmtId="167" fontId="1" fillId="16" borderId="0" applyNumberFormat="0" applyBorder="0" applyAlignment="0" applyProtection="0"/>
    <xf numFmtId="167" fontId="1" fillId="13" borderId="0" applyNumberFormat="0" applyBorder="0" applyAlignment="0" applyProtection="0"/>
    <xf numFmtId="167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8" fillId="17" borderId="0" applyNumberFormat="0" applyBorder="0" applyAlignment="0" applyProtection="0"/>
    <xf numFmtId="167" fontId="13" fillId="5" borderId="0" applyNumberFormat="0" applyBorder="0" applyAlignment="0" applyProtection="0"/>
    <xf numFmtId="167" fontId="15" fillId="7" borderId="23" applyNumberFormat="0" applyAlignment="0" applyProtection="0"/>
    <xf numFmtId="0" fontId="15" fillId="7" borderId="23" applyNumberFormat="0" applyAlignment="0" applyProtection="0"/>
    <xf numFmtId="167" fontId="16" fillId="9" borderId="0" applyNumberFormat="0" applyBorder="0" applyAlignment="0" applyProtection="0"/>
    <xf numFmtId="0" fontId="16" fillId="9" borderId="0" applyNumberFormat="0" applyBorder="0" applyAlignment="0" applyProtection="0"/>
    <xf numFmtId="167" fontId="16" fillId="11" borderId="0" applyNumberFormat="0" applyBorder="0" applyAlignment="0" applyProtection="0"/>
    <xf numFmtId="0" fontId="19" fillId="14" borderId="0" applyNumberFormat="0" applyBorder="0" applyAlignment="0" applyProtection="0"/>
    <xf numFmtId="4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167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168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6" borderId="0" applyNumberFormat="0" applyBorder="0" applyAlignment="0" applyProtection="0"/>
    <xf numFmtId="167" fontId="14" fillId="6" borderId="0" applyNumberFormat="0" applyBorder="0" applyAlignment="0" applyProtection="0"/>
    <xf numFmtId="0" fontId="25" fillId="0" borderId="0"/>
    <xf numFmtId="167" fontId="2" fillId="0" borderId="0"/>
    <xf numFmtId="167" fontId="2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" fillId="0" borderId="0"/>
    <xf numFmtId="167" fontId="2" fillId="0" borderId="0"/>
    <xf numFmtId="167" fontId="2" fillId="0" borderId="0"/>
    <xf numFmtId="0" fontId="7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167" fontId="2" fillId="0" borderId="0"/>
    <xf numFmtId="167" fontId="2" fillId="0" borderId="0"/>
    <xf numFmtId="167" fontId="2" fillId="0" borderId="0"/>
    <xf numFmtId="167" fontId="2" fillId="8" borderId="24" applyNumberFormat="0" applyFont="0" applyAlignment="0" applyProtection="0"/>
    <xf numFmtId="0" fontId="1" fillId="8" borderId="24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22" applyNumberFormat="0" applyFill="0" applyAlignment="0" applyProtection="0"/>
    <xf numFmtId="167" fontId="12" fillId="0" borderId="22" applyNumberFormat="0" applyFill="0" applyAlignment="0" applyProtection="0"/>
    <xf numFmtId="165" fontId="2" fillId="0" borderId="0" applyFont="0" applyFill="0" applyBorder="0" applyAlignment="0" applyProtection="0"/>
    <xf numFmtId="167" fontId="14" fillId="6" borderId="0" applyNumberFormat="0" applyBorder="0" applyAlignment="0" applyProtection="0"/>
    <xf numFmtId="167" fontId="2" fillId="0" borderId="0"/>
    <xf numFmtId="9" fontId="2" fillId="0" borderId="0" applyFont="0" applyFill="0" applyBorder="0" applyAlignment="0" applyProtection="0"/>
    <xf numFmtId="167" fontId="12" fillId="0" borderId="22" applyNumberFormat="0" applyFill="0" applyAlignment="0" applyProtection="0"/>
    <xf numFmtId="167" fontId="2" fillId="0" borderId="0" applyFont="0" applyFill="0" applyBorder="0" applyAlignment="0" applyProtection="0"/>
    <xf numFmtId="167" fontId="21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2" fillId="0" borderId="0"/>
    <xf numFmtId="167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168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6" borderId="0" applyNumberFormat="0" applyBorder="0" applyAlignment="0" applyProtection="0"/>
    <xf numFmtId="0" fontId="1" fillId="0" borderId="0"/>
    <xf numFmtId="0" fontId="7" fillId="0" borderId="0"/>
    <xf numFmtId="9" fontId="1" fillId="0" borderId="0" applyFont="0" applyFill="0" applyBorder="0" applyAlignment="0" applyProtection="0"/>
    <xf numFmtId="0" fontId="12" fillId="0" borderId="22" applyNumberFormat="0" applyFill="0" applyAlignment="0" applyProtection="0"/>
    <xf numFmtId="0" fontId="1" fillId="0" borderId="0"/>
    <xf numFmtId="0" fontId="17" fillId="0" borderId="0"/>
    <xf numFmtId="0" fontId="1" fillId="0" borderId="0"/>
    <xf numFmtId="0" fontId="2" fillId="0" borderId="0"/>
  </cellStyleXfs>
  <cellXfs count="188">
    <xf numFmtId="0" fontId="0" fillId="0" borderId="0" xfId="0"/>
    <xf numFmtId="44" fontId="0" fillId="18" borderId="0" xfId="3" applyFont="1" applyFill="1" applyAlignment="1" applyProtection="1">
      <alignment vertical="center"/>
    </xf>
    <xf numFmtId="44" fontId="6" fillId="2" borderId="38" xfId="3" applyFont="1" applyFill="1" applyBorder="1" applyAlignment="1" applyProtection="1">
      <alignment horizontal="center" vertical="center" wrapText="1"/>
    </xf>
    <xf numFmtId="44" fontId="6" fillId="2" borderId="12" xfId="3" applyFont="1" applyFill="1" applyBorder="1" applyAlignment="1" applyProtection="1">
      <alignment horizontal="center" vertical="center" wrapText="1"/>
    </xf>
    <xf numFmtId="44" fontId="0" fillId="0" borderId="25" xfId="3" applyFont="1" applyBorder="1" applyAlignment="1" applyProtection="1">
      <alignment vertical="center"/>
    </xf>
    <xf numFmtId="44" fontId="0" fillId="0" borderId="44" xfId="3" applyFont="1" applyBorder="1" applyAlignment="1" applyProtection="1">
      <alignment vertical="center"/>
    </xf>
    <xf numFmtId="44" fontId="6" fillId="0" borderId="0" xfId="3" applyFont="1" applyFill="1" applyBorder="1" applyAlignment="1" applyProtection="1">
      <alignment vertical="center"/>
    </xf>
    <xf numFmtId="44" fontId="6" fillId="18" borderId="0" xfId="3" applyFont="1" applyFill="1" applyBorder="1" applyAlignment="1" applyProtection="1">
      <alignment vertical="center"/>
    </xf>
    <xf numFmtId="44" fontId="34" fillId="18" borderId="2" xfId="3" applyFont="1" applyFill="1" applyBorder="1" applyAlignment="1" applyProtection="1">
      <alignment vertical="center"/>
    </xf>
    <xf numFmtId="44" fontId="34" fillId="18" borderId="0" xfId="3" applyFont="1" applyFill="1" applyBorder="1" applyAlignment="1" applyProtection="1">
      <alignment vertical="center"/>
    </xf>
    <xf numFmtId="44" fontId="6" fillId="3" borderId="35" xfId="3" applyFont="1" applyFill="1" applyBorder="1" applyAlignment="1" applyProtection="1">
      <alignment vertical="center"/>
    </xf>
    <xf numFmtId="44" fontId="0" fillId="0" borderId="0" xfId="3" applyFont="1" applyAlignment="1" applyProtection="1">
      <alignment vertical="center"/>
    </xf>
    <xf numFmtId="44" fontId="34" fillId="3" borderId="35" xfId="3" applyFont="1" applyFill="1" applyBorder="1" applyAlignment="1" applyProtection="1">
      <alignment vertical="center"/>
    </xf>
    <xf numFmtId="44" fontId="0" fillId="0" borderId="29" xfId="3" applyFont="1" applyBorder="1" applyAlignment="1" applyProtection="1">
      <alignment vertical="center"/>
    </xf>
    <xf numFmtId="44" fontId="0" fillId="0" borderId="26" xfId="3" applyFont="1" applyBorder="1" applyAlignment="1" applyProtection="1">
      <alignment vertical="center"/>
    </xf>
    <xf numFmtId="44" fontId="0" fillId="18" borderId="44" xfId="3" applyFont="1" applyFill="1" applyBorder="1" applyAlignment="1" applyProtection="1">
      <alignment vertical="center"/>
    </xf>
    <xf numFmtId="44" fontId="6" fillId="2" borderId="11" xfId="3" applyFont="1" applyFill="1" applyBorder="1" applyAlignment="1" applyProtection="1">
      <alignment horizontal="center" vertical="center" wrapText="1"/>
    </xf>
    <xf numFmtId="44" fontId="1" fillId="18" borderId="44" xfId="3" applyFont="1" applyFill="1" applyBorder="1" applyAlignment="1" applyProtection="1">
      <alignment vertical="center"/>
    </xf>
    <xf numFmtId="44" fontId="0" fillId="0" borderId="53" xfId="3" applyFont="1" applyBorder="1" applyAlignment="1" applyProtection="1">
      <alignment vertical="center"/>
    </xf>
    <xf numFmtId="44" fontId="0" fillId="18" borderId="53" xfId="3" applyFont="1" applyFill="1" applyBorder="1" applyAlignment="1" applyProtection="1">
      <alignment vertical="center"/>
    </xf>
    <xf numFmtId="44" fontId="0" fillId="18" borderId="25" xfId="3" applyFont="1" applyFill="1" applyBorder="1" applyAlignment="1" applyProtection="1">
      <alignment vertical="center"/>
    </xf>
    <xf numFmtId="44" fontId="0" fillId="18" borderId="46" xfId="3" applyFont="1" applyFill="1" applyBorder="1" applyAlignment="1" applyProtection="1">
      <alignment vertical="center"/>
    </xf>
    <xf numFmtId="44" fontId="0" fillId="18" borderId="38" xfId="3" applyFont="1" applyFill="1" applyBorder="1" applyAlignment="1" applyProtection="1">
      <alignment vertical="center"/>
    </xf>
    <xf numFmtId="44" fontId="0" fillId="18" borderId="26" xfId="3" applyFont="1" applyFill="1" applyBorder="1" applyAlignment="1" applyProtection="1">
      <alignment vertical="center"/>
    </xf>
    <xf numFmtId="44" fontId="1" fillId="18" borderId="26" xfId="3" applyFont="1" applyFill="1" applyBorder="1" applyAlignment="1" applyProtection="1">
      <alignment vertical="center"/>
    </xf>
    <xf numFmtId="0" fontId="0" fillId="0" borderId="0" xfId="0" applyProtection="1"/>
    <xf numFmtId="0" fontId="11" fillId="0" borderId="0" xfId="0" applyFont="1" applyProtection="1"/>
    <xf numFmtId="0" fontId="24" fillId="0" borderId="0" xfId="0" applyFont="1" applyProtection="1"/>
    <xf numFmtId="166" fontId="24" fillId="0" borderId="0" xfId="0" applyNumberFormat="1" applyFont="1" applyProtection="1"/>
    <xf numFmtId="0" fontId="2" fillId="0" borderId="0" xfId="5" applyProtection="1"/>
    <xf numFmtId="0" fontId="5" fillId="0" borderId="0" xfId="0" applyFont="1" applyProtection="1"/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horizontal="left" vertical="center" wrapText="1"/>
    </xf>
    <xf numFmtId="49" fontId="6" fillId="2" borderId="46" xfId="3" applyNumberFormat="1" applyFont="1" applyFill="1" applyBorder="1" applyAlignment="1" applyProtection="1">
      <alignment horizontal="center" vertical="center" wrapText="1"/>
    </xf>
    <xf numFmtId="49" fontId="6" fillId="2" borderId="12" xfId="3" applyNumberFormat="1" applyFont="1" applyFill="1" applyBorder="1" applyAlignment="1" applyProtection="1">
      <alignment horizontal="center" vertical="center" wrapText="1"/>
    </xf>
    <xf numFmtId="49" fontId="6" fillId="2" borderId="38" xfId="3" applyNumberFormat="1" applyFont="1" applyFill="1" applyBorder="1" applyAlignment="1" applyProtection="1">
      <alignment horizontal="center" vertical="center" wrapText="1"/>
    </xf>
    <xf numFmtId="44" fontId="0" fillId="0" borderId="0" xfId="3" applyFont="1" applyBorder="1" applyAlignment="1" applyProtection="1">
      <alignment vertical="center"/>
    </xf>
    <xf numFmtId="44" fontId="6" fillId="4" borderId="39" xfId="3" applyFont="1" applyFill="1" applyBorder="1" applyAlignment="1" applyProtection="1">
      <alignment vertical="center"/>
    </xf>
    <xf numFmtId="44" fontId="6" fillId="4" borderId="2" xfId="3" applyFont="1" applyFill="1" applyBorder="1" applyAlignment="1" applyProtection="1">
      <alignment vertical="center"/>
    </xf>
    <xf numFmtId="44" fontId="6" fillId="4" borderId="11" xfId="3" applyFont="1" applyFill="1" applyBorder="1" applyAlignment="1" applyProtection="1">
      <alignment vertical="center"/>
    </xf>
    <xf numFmtId="44" fontId="0" fillId="19" borderId="53" xfId="0" applyNumberFormat="1" applyFill="1" applyBorder="1" applyAlignment="1" applyProtection="1">
      <alignment horizontal="right" vertical="center"/>
      <protection locked="0"/>
    </xf>
    <xf numFmtId="44" fontId="0" fillId="19" borderId="25" xfId="0" applyNumberFormat="1" applyFill="1" applyBorder="1" applyAlignment="1" applyProtection="1">
      <alignment horizontal="right" vertical="center"/>
      <protection locked="0"/>
    </xf>
    <xf numFmtId="44" fontId="0" fillId="19" borderId="28" xfId="0" applyNumberFormat="1" applyFill="1" applyBorder="1" applyAlignment="1" applyProtection="1">
      <alignment horizontal="right" vertical="center"/>
      <protection locked="0"/>
    </xf>
    <xf numFmtId="44" fontId="0" fillId="19" borderId="29" xfId="0" applyNumberFormat="1" applyFill="1" applyBorder="1" applyAlignment="1" applyProtection="1">
      <alignment horizontal="right" vertical="center"/>
      <protection locked="0"/>
    </xf>
    <xf numFmtId="44" fontId="0" fillId="19" borderId="44" xfId="0" applyNumberFormat="1" applyFill="1" applyBorder="1" applyAlignment="1" applyProtection="1">
      <alignment horizontal="right" vertical="center"/>
      <protection locked="0"/>
    </xf>
    <xf numFmtId="44" fontId="0" fillId="19" borderId="26" xfId="0" applyNumberFormat="1" applyFill="1" applyBorder="1" applyAlignment="1" applyProtection="1">
      <alignment horizontal="right" vertical="center"/>
      <protection locked="0"/>
    </xf>
    <xf numFmtId="44" fontId="0" fillId="19" borderId="38" xfId="0" applyNumberFormat="1" applyFill="1" applyBorder="1" applyAlignment="1" applyProtection="1">
      <alignment horizontal="right" vertical="center"/>
      <protection locked="0"/>
    </xf>
    <xf numFmtId="0" fontId="50" fillId="0" borderId="0" xfId="0" applyFont="1" applyProtection="1"/>
    <xf numFmtId="0" fontId="6" fillId="18" borderId="0" xfId="0" applyFont="1" applyFill="1" applyAlignment="1" applyProtection="1">
      <alignment horizontal="center" vertical="center"/>
    </xf>
    <xf numFmtId="0" fontId="0" fillId="18" borderId="0" xfId="0" applyFill="1" applyAlignment="1" applyProtection="1">
      <alignment vertical="center"/>
    </xf>
    <xf numFmtId="0" fontId="44" fillId="0" borderId="0" xfId="0" applyFont="1" applyProtection="1"/>
    <xf numFmtId="0" fontId="28" fillId="18" borderId="0" xfId="0" applyFont="1" applyFill="1" applyAlignment="1" applyProtection="1">
      <alignment horizontal="center" vertical="center"/>
    </xf>
    <xf numFmtId="3" fontId="6" fillId="18" borderId="3" xfId="0" applyNumberFormat="1" applyFont="1" applyFill="1" applyBorder="1" applyAlignment="1" applyProtection="1">
      <alignment horizontal="center" vertical="center" wrapText="1"/>
    </xf>
    <xf numFmtId="3" fontId="6" fillId="18" borderId="45" xfId="0" applyNumberFormat="1" applyFont="1" applyFill="1" applyBorder="1" applyAlignment="1" applyProtection="1">
      <alignment horizontal="center" vertical="center" wrapText="1"/>
    </xf>
    <xf numFmtId="49" fontId="10" fillId="2" borderId="38" xfId="0" applyNumberFormat="1" applyFont="1" applyFill="1" applyBorder="1" applyAlignment="1" applyProtection="1">
      <alignment horizontal="center" vertical="center" wrapText="1"/>
    </xf>
    <xf numFmtId="0" fontId="0" fillId="0" borderId="13" xfId="0" applyBorder="1" applyAlignment="1" applyProtection="1">
      <alignment vertical="center"/>
    </xf>
    <xf numFmtId="173" fontId="0" fillId="0" borderId="53" xfId="0" applyNumberFormat="1" applyBorder="1" applyAlignment="1" applyProtection="1">
      <alignment horizontal="right" vertical="center"/>
    </xf>
    <xf numFmtId="44" fontId="0" fillId="0" borderId="53" xfId="0" applyNumberFormat="1" applyBorder="1" applyAlignment="1" applyProtection="1">
      <alignment horizontal="right" vertical="center"/>
    </xf>
    <xf numFmtId="9" fontId="1" fillId="18" borderId="14" xfId="71" applyNumberFormat="1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vertical="center" wrapText="1"/>
    </xf>
    <xf numFmtId="173" fontId="0" fillId="0" borderId="25" xfId="0" applyNumberFormat="1" applyBorder="1" applyAlignment="1" applyProtection="1">
      <alignment horizontal="right" vertical="center"/>
    </xf>
    <xf numFmtId="44" fontId="0" fillId="0" borderId="25" xfId="0" applyNumberFormat="1" applyBorder="1" applyAlignment="1" applyProtection="1">
      <alignment horizontal="right" vertical="center"/>
    </xf>
    <xf numFmtId="9" fontId="1" fillId="18" borderId="16" xfId="71" applyNumberFormat="1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vertical="center"/>
    </xf>
    <xf numFmtId="0" fontId="0" fillId="0" borderId="47" xfId="0" applyBorder="1" applyAlignment="1" applyProtection="1">
      <alignment vertical="center"/>
    </xf>
    <xf numFmtId="173" fontId="0" fillId="0" borderId="28" xfId="0" applyNumberFormat="1" applyBorder="1" applyAlignment="1" applyProtection="1">
      <alignment horizontal="right" vertical="center"/>
    </xf>
    <xf numFmtId="44" fontId="0" fillId="0" borderId="28" xfId="0" applyNumberFormat="1" applyBorder="1" applyAlignment="1" applyProtection="1">
      <alignment horizontal="right" vertical="center"/>
    </xf>
    <xf numFmtId="9" fontId="1" fillId="18" borderId="48" xfId="71" applyNumberFormat="1" applyFont="1" applyFill="1" applyBorder="1" applyAlignment="1" applyProtection="1">
      <alignment horizontal="center" vertical="center"/>
    </xf>
    <xf numFmtId="173" fontId="0" fillId="0" borderId="29" xfId="0" applyNumberFormat="1" applyFill="1" applyBorder="1" applyAlignment="1" applyProtection="1">
      <alignment horizontal="right" vertical="center"/>
    </xf>
    <xf numFmtId="44" fontId="0" fillId="0" borderId="29" xfId="0" applyNumberFormat="1" applyBorder="1" applyAlignment="1" applyProtection="1">
      <alignment horizontal="right" vertical="center"/>
    </xf>
    <xf numFmtId="0" fontId="0" fillId="0" borderId="49" xfId="0" applyBorder="1" applyAlignment="1" applyProtection="1">
      <alignment vertical="center"/>
    </xf>
    <xf numFmtId="173" fontId="0" fillId="0" borderId="44" xfId="0" applyNumberFormat="1" applyFill="1" applyBorder="1" applyAlignment="1" applyProtection="1">
      <alignment horizontal="right" vertical="center"/>
    </xf>
    <xf numFmtId="44" fontId="0" fillId="0" borderId="44" xfId="0" applyNumberFormat="1" applyBorder="1" applyAlignment="1" applyProtection="1">
      <alignment horizontal="right" vertical="center"/>
    </xf>
    <xf numFmtId="9" fontId="1" fillId="18" borderId="36" xfId="71" applyNumberFormat="1" applyFont="1" applyFill="1" applyBorder="1" applyAlignment="1" applyProtection="1">
      <alignment horizontal="center" vertical="center"/>
    </xf>
    <xf numFmtId="0" fontId="0" fillId="0" borderId="41" xfId="0" applyBorder="1" applyAlignment="1" applyProtection="1">
      <alignment vertical="center"/>
    </xf>
    <xf numFmtId="173" fontId="0" fillId="0" borderId="53" xfId="0" applyNumberFormat="1" applyFill="1" applyBorder="1" applyAlignment="1" applyProtection="1">
      <alignment horizontal="right" vertical="center"/>
    </xf>
    <xf numFmtId="9" fontId="1" fillId="18" borderId="42" xfId="71" applyNumberFormat="1" applyFont="1" applyFill="1" applyBorder="1" applyAlignment="1" applyProtection="1">
      <alignment horizontal="center" vertical="center"/>
    </xf>
    <xf numFmtId="173" fontId="0" fillId="0" borderId="25" xfId="0" applyNumberFormat="1" applyFill="1" applyBorder="1" applyAlignment="1" applyProtection="1">
      <alignment horizontal="right" vertical="center"/>
    </xf>
    <xf numFmtId="0" fontId="33" fillId="18" borderId="17" xfId="0" applyFont="1" applyFill="1" applyBorder="1" applyAlignment="1" applyProtection="1">
      <alignment vertical="center"/>
    </xf>
    <xf numFmtId="173" fontId="0" fillId="0" borderId="26" xfId="0" applyNumberFormat="1" applyBorder="1" applyAlignment="1" applyProtection="1">
      <alignment horizontal="right" vertical="center"/>
    </xf>
    <xf numFmtId="44" fontId="0" fillId="0" borderId="26" xfId="0" applyNumberFormat="1" applyBorder="1" applyAlignment="1" applyProtection="1">
      <alignment horizontal="right" vertical="center"/>
    </xf>
    <xf numFmtId="9" fontId="1" fillId="18" borderId="18" xfId="71" applyNumberFormat="1" applyFont="1" applyFill="1" applyBorder="1" applyAlignment="1" applyProtection="1">
      <alignment horizontal="center" vertical="center"/>
    </xf>
    <xf numFmtId="166" fontId="47" fillId="18" borderId="0" xfId="71" applyNumberFormat="1" applyFont="1" applyFill="1" applyAlignment="1" applyProtection="1">
      <alignment vertical="center"/>
    </xf>
    <xf numFmtId="3" fontId="6" fillId="18" borderId="11" xfId="0" applyNumberFormat="1" applyFont="1" applyFill="1" applyBorder="1" applyAlignment="1" applyProtection="1">
      <alignment horizontal="center" vertical="center" wrapText="1"/>
    </xf>
    <xf numFmtId="3" fontId="6" fillId="2" borderId="43" xfId="0" applyNumberFormat="1" applyFont="1" applyFill="1" applyBorder="1" applyAlignment="1" applyProtection="1">
      <alignment horizontal="center" vertical="center" wrapText="1"/>
    </xf>
    <xf numFmtId="0" fontId="10" fillId="2" borderId="38" xfId="0" applyFont="1" applyFill="1" applyBorder="1" applyAlignment="1" applyProtection="1">
      <alignment horizontal="center" vertical="center" wrapText="1"/>
    </xf>
    <xf numFmtId="173" fontId="0" fillId="0" borderId="53" xfId="0" applyNumberFormat="1" applyBorder="1" applyAlignment="1" applyProtection="1">
      <alignment vertical="center"/>
    </xf>
    <xf numFmtId="7" fontId="0" fillId="0" borderId="53" xfId="0" applyNumberFormat="1" applyBorder="1" applyAlignment="1" applyProtection="1">
      <alignment vertical="center"/>
    </xf>
    <xf numFmtId="173" fontId="0" fillId="0" borderId="25" xfId="0" applyNumberFormat="1" applyBorder="1" applyAlignment="1" applyProtection="1">
      <alignment vertical="center"/>
    </xf>
    <xf numFmtId="7" fontId="0" fillId="0" borderId="25" xfId="0" applyNumberFormat="1" applyBorder="1" applyAlignment="1" applyProtection="1">
      <alignment vertical="center"/>
    </xf>
    <xf numFmtId="173" fontId="0" fillId="0" borderId="44" xfId="0" applyNumberFormat="1" applyBorder="1" applyAlignment="1" applyProtection="1">
      <alignment vertical="center"/>
    </xf>
    <xf numFmtId="7" fontId="0" fillId="0" borderId="44" xfId="0" applyNumberFormat="1" applyBorder="1" applyAlignment="1" applyProtection="1">
      <alignment vertical="center"/>
    </xf>
    <xf numFmtId="173" fontId="0" fillId="0" borderId="29" xfId="0" applyNumberFormat="1" applyBorder="1" applyAlignment="1" applyProtection="1">
      <alignment vertical="center"/>
    </xf>
    <xf numFmtId="7" fontId="0" fillId="0" borderId="29" xfId="0" applyNumberFormat="1" applyBorder="1" applyAlignment="1" applyProtection="1">
      <alignment vertical="center"/>
    </xf>
    <xf numFmtId="0" fontId="0" fillId="18" borderId="17" xfId="0" applyFill="1" applyBorder="1" applyAlignment="1" applyProtection="1">
      <alignment vertical="center"/>
    </xf>
    <xf numFmtId="173" fontId="0" fillId="0" borderId="26" xfId="0" applyNumberFormat="1" applyBorder="1" applyAlignment="1" applyProtection="1">
      <alignment vertical="center"/>
    </xf>
    <xf numFmtId="7" fontId="0" fillId="0" borderId="26" xfId="0" applyNumberFormat="1" applyBorder="1" applyAlignment="1" applyProtection="1">
      <alignment vertical="center"/>
    </xf>
    <xf numFmtId="0" fontId="0" fillId="0" borderId="17" xfId="0" applyBorder="1" applyAlignment="1" applyProtection="1">
      <alignment vertical="center"/>
    </xf>
    <xf numFmtId="3" fontId="6" fillId="18" borderId="19" xfId="0" applyNumberFormat="1" applyFont="1" applyFill="1" applyBorder="1" applyAlignment="1" applyProtection="1">
      <alignment horizontal="center" vertical="center" wrapText="1"/>
    </xf>
    <xf numFmtId="3" fontId="6" fillId="2" borderId="40" xfId="0" applyNumberFormat="1" applyFont="1" applyFill="1" applyBorder="1" applyAlignment="1" applyProtection="1">
      <alignment horizontal="center" vertical="center" wrapText="1"/>
    </xf>
    <xf numFmtId="44" fontId="0" fillId="0" borderId="53" xfId="0" applyNumberFormat="1" applyBorder="1" applyAlignment="1" applyProtection="1">
      <alignment vertical="center"/>
    </xf>
    <xf numFmtId="44" fontId="0" fillId="0" borderId="25" xfId="0" applyNumberFormat="1" applyBorder="1" applyAlignment="1" applyProtection="1">
      <alignment vertical="center"/>
    </xf>
    <xf numFmtId="44" fontId="0" fillId="0" borderId="44" xfId="0" applyNumberFormat="1" applyBorder="1" applyAlignment="1" applyProtection="1">
      <alignment vertical="center"/>
    </xf>
    <xf numFmtId="0" fontId="32" fillId="0" borderId="8" xfId="0" applyFont="1" applyBorder="1" applyAlignment="1" applyProtection="1">
      <alignment horizontal="left" vertical="center"/>
    </xf>
    <xf numFmtId="173" fontId="0" fillId="0" borderId="46" xfId="0" applyNumberFormat="1" applyBorder="1" applyAlignment="1" applyProtection="1">
      <alignment vertical="center"/>
    </xf>
    <xf numFmtId="44" fontId="0" fillId="0" borderId="46" xfId="0" applyNumberFormat="1" applyBorder="1" applyAlignment="1" applyProtection="1">
      <alignment vertical="center"/>
    </xf>
    <xf numFmtId="9" fontId="1" fillId="18" borderId="12" xfId="71" applyNumberFormat="1" applyFont="1" applyFill="1" applyBorder="1" applyAlignment="1" applyProtection="1">
      <alignment horizontal="center" vertical="center"/>
    </xf>
    <xf numFmtId="3" fontId="6" fillId="18" borderId="31" xfId="0" applyNumberFormat="1" applyFont="1" applyFill="1" applyBorder="1" applyAlignment="1" applyProtection="1">
      <alignment horizontal="center" vertical="center" wrapText="1"/>
    </xf>
    <xf numFmtId="3" fontId="6" fillId="2" borderId="34" xfId="0" applyNumberFormat="1" applyFont="1" applyFill="1" applyBorder="1" applyAlignment="1" applyProtection="1">
      <alignment horizontal="center" vertical="center" wrapText="1"/>
    </xf>
    <xf numFmtId="173" fontId="0" fillId="0" borderId="28" xfId="0" applyNumberFormat="1" applyBorder="1" applyAlignment="1" applyProtection="1">
      <alignment vertical="center"/>
    </xf>
    <xf numFmtId="3" fontId="0" fillId="0" borderId="38" xfId="0" applyNumberFormat="1" applyFill="1" applyBorder="1" applyAlignment="1" applyProtection="1">
      <alignment vertical="center"/>
    </xf>
    <xf numFmtId="44" fontId="0" fillId="0" borderId="38" xfId="0" applyNumberFormat="1" applyBorder="1" applyAlignment="1" applyProtection="1">
      <alignment vertical="center"/>
    </xf>
    <xf numFmtId="49" fontId="6" fillId="2" borderId="11" xfId="0" applyNumberFormat="1" applyFont="1" applyFill="1" applyBorder="1" applyAlignment="1" applyProtection="1">
      <alignment horizontal="center" vertical="center" wrapText="1"/>
    </xf>
    <xf numFmtId="173" fontId="0" fillId="0" borderId="53" xfId="3" applyNumberFormat="1" applyFont="1" applyFill="1" applyBorder="1" applyAlignment="1" applyProtection="1">
      <alignment vertical="center"/>
    </xf>
    <xf numFmtId="44" fontId="0" fillId="0" borderId="53" xfId="3" applyFont="1" applyFill="1" applyBorder="1" applyAlignment="1" applyProtection="1">
      <alignment vertical="center"/>
    </xf>
    <xf numFmtId="173" fontId="0" fillId="0" borderId="26" xfId="3" applyNumberFormat="1" applyFont="1" applyFill="1" applyBorder="1" applyAlignment="1" applyProtection="1">
      <alignment vertical="center"/>
    </xf>
    <xf numFmtId="44" fontId="0" fillId="0" borderId="26" xfId="3" applyFont="1" applyFill="1" applyBorder="1" applyAlignment="1" applyProtection="1">
      <alignment vertical="center"/>
    </xf>
    <xf numFmtId="0" fontId="31" fillId="18" borderId="0" xfId="0" applyFont="1" applyFill="1" applyAlignment="1" applyProtection="1">
      <alignment horizontal="center" vertical="center"/>
    </xf>
    <xf numFmtId="0" fontId="0" fillId="18" borderId="0" xfId="0" applyFill="1" applyAlignment="1" applyProtection="1">
      <alignment horizontal="center" vertical="center" wrapText="1"/>
    </xf>
    <xf numFmtId="0" fontId="31" fillId="20" borderId="19" xfId="0" applyFont="1" applyFill="1" applyBorder="1" applyAlignment="1" applyProtection="1">
      <alignment horizontal="center" vertical="center"/>
    </xf>
    <xf numFmtId="0" fontId="6" fillId="18" borderId="21" xfId="0" applyFont="1" applyFill="1" applyBorder="1" applyAlignment="1" applyProtection="1">
      <alignment horizontal="left" vertical="center"/>
    </xf>
    <xf numFmtId="0" fontId="6" fillId="18" borderId="0" xfId="0" applyFont="1" applyFill="1" applyAlignment="1" applyProtection="1">
      <alignment horizontal="center" vertical="center" wrapText="1"/>
    </xf>
    <xf numFmtId="9" fontId="1" fillId="18" borderId="4" xfId="71" applyNumberFormat="1" applyFont="1" applyFill="1" applyBorder="1" applyAlignment="1" applyProtection="1">
      <alignment horizontal="center" vertical="center"/>
    </xf>
    <xf numFmtId="3" fontId="6" fillId="18" borderId="2" xfId="0" applyNumberFormat="1" applyFont="1" applyFill="1" applyBorder="1" applyAlignment="1" applyProtection="1">
      <alignment horizontal="center" vertical="center" wrapText="1"/>
    </xf>
    <xf numFmtId="3" fontId="6" fillId="2" borderId="38" xfId="0" applyNumberFormat="1" applyFont="1" applyFill="1" applyBorder="1" applyAlignment="1" applyProtection="1">
      <alignment horizontal="center" vertical="center" wrapText="1"/>
    </xf>
    <xf numFmtId="0" fontId="0" fillId="18" borderId="51" xfId="0" applyFill="1" applyBorder="1" applyAlignment="1" applyProtection="1">
      <alignment vertical="center" wrapText="1"/>
    </xf>
    <xf numFmtId="173" fontId="0" fillId="0" borderId="44" xfId="0" applyNumberFormat="1" applyFill="1" applyBorder="1" applyAlignment="1" applyProtection="1">
      <alignment vertical="center"/>
    </xf>
    <xf numFmtId="172" fontId="0" fillId="0" borderId="44" xfId="0" applyNumberFormat="1" applyBorder="1" applyAlignment="1" applyProtection="1">
      <alignment vertical="center"/>
    </xf>
    <xf numFmtId="9" fontId="1" fillId="18" borderId="10" xfId="71" applyNumberFormat="1" applyFont="1" applyFill="1" applyBorder="1" applyAlignment="1" applyProtection="1">
      <alignment horizontal="center" vertical="center"/>
    </xf>
    <xf numFmtId="10" fontId="0" fillId="18" borderId="52" xfId="0" applyNumberFormat="1" applyFill="1" applyBorder="1" applyAlignment="1" applyProtection="1">
      <alignment vertical="center" wrapText="1"/>
    </xf>
    <xf numFmtId="172" fontId="0" fillId="0" borderId="26" xfId="0" applyNumberFormat="1" applyBorder="1" applyAlignment="1" applyProtection="1">
      <alignment vertical="center"/>
    </xf>
    <xf numFmtId="0" fontId="49" fillId="0" borderId="0" xfId="0" applyFont="1" applyProtection="1"/>
    <xf numFmtId="0" fontId="6" fillId="18" borderId="0" xfId="0" applyFont="1" applyFill="1" applyAlignment="1" applyProtection="1">
      <alignment vertical="center"/>
    </xf>
    <xf numFmtId="0" fontId="32" fillId="0" borderId="0" xfId="0" applyFont="1" applyAlignment="1" applyProtection="1">
      <alignment vertical="center" wrapText="1"/>
    </xf>
    <xf numFmtId="0" fontId="34" fillId="0" borderId="0" xfId="0" applyFont="1" applyAlignment="1" applyProtection="1">
      <alignment horizontal="left" vertical="center"/>
    </xf>
    <xf numFmtId="0" fontId="36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0" xfId="0" applyAlignment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2" fillId="0" borderId="0" xfId="5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4" fillId="0" borderId="0" xfId="5" applyFont="1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2" fillId="0" borderId="0" xfId="5" applyAlignment="1" applyProtection="1">
      <alignment vertical="center" wrapText="1"/>
    </xf>
    <xf numFmtId="0" fontId="6" fillId="18" borderId="4" xfId="0" applyFont="1" applyFill="1" applyBorder="1" applyAlignment="1" applyProtection="1">
      <alignment horizontal="right" vertical="center" wrapText="1"/>
    </xf>
    <xf numFmtId="0" fontId="0" fillId="0" borderId="4" xfId="0" applyBorder="1" applyAlignment="1" applyProtection="1">
      <alignment horizontal="right" vertical="center" wrapText="1"/>
    </xf>
    <xf numFmtId="0" fontId="0" fillId="0" borderId="5" xfId="0" applyBorder="1" applyAlignment="1" applyProtection="1">
      <alignment horizontal="right" vertical="center" wrapText="1"/>
    </xf>
    <xf numFmtId="0" fontId="31" fillId="20" borderId="27" xfId="0" applyFont="1" applyFill="1" applyBorder="1" applyAlignment="1" applyProtection="1">
      <alignment horizontal="center" vertical="center"/>
    </xf>
    <xf numFmtId="0" fontId="0" fillId="0" borderId="39" xfId="0" applyBorder="1" applyAlignment="1" applyProtection="1">
      <alignment horizontal="center" vertical="center"/>
    </xf>
    <xf numFmtId="0" fontId="32" fillId="18" borderId="27" xfId="0" applyFont="1" applyFill="1" applyBorder="1" applyAlignment="1" applyProtection="1">
      <alignment horizontal="center" vertical="center" wrapText="1"/>
    </xf>
    <xf numFmtId="0" fontId="32" fillId="18" borderId="39" xfId="0" applyFont="1" applyFill="1" applyBorder="1" applyAlignment="1" applyProtection="1">
      <alignment horizontal="center" vertical="center" wrapText="1"/>
    </xf>
    <xf numFmtId="0" fontId="6" fillId="18" borderId="50" xfId="0" applyFont="1" applyFill="1" applyBorder="1" applyAlignment="1" applyProtection="1">
      <alignment horizontal="left" vertical="center"/>
    </xf>
    <xf numFmtId="0" fontId="6" fillId="18" borderId="21" xfId="0" applyFont="1" applyFill="1" applyBorder="1" applyAlignment="1" applyProtection="1">
      <alignment horizontal="left" vertical="center"/>
    </xf>
    <xf numFmtId="0" fontId="0" fillId="0" borderId="21" xfId="0" applyBorder="1" applyAlignment="1" applyProtection="1">
      <alignment horizontal="left" vertical="center"/>
    </xf>
    <xf numFmtId="0" fontId="6" fillId="18" borderId="0" xfId="0" applyFont="1" applyFill="1" applyAlignment="1" applyProtection="1">
      <alignment horizontal="right" vertical="center" wrapText="1"/>
    </xf>
    <xf numFmtId="0" fontId="0" fillId="0" borderId="0" xfId="0" applyAlignment="1" applyProtection="1">
      <alignment horizontal="right" vertical="center" wrapText="1"/>
    </xf>
    <xf numFmtId="0" fontId="0" fillId="0" borderId="7" xfId="0" applyBorder="1" applyAlignment="1" applyProtection="1">
      <alignment horizontal="right" vertical="center" wrapText="1"/>
    </xf>
    <xf numFmtId="0" fontId="31" fillId="20" borderId="37" xfId="0" applyFont="1" applyFill="1" applyBorder="1" applyAlignment="1" applyProtection="1">
      <alignment horizontal="center" vertical="center"/>
    </xf>
    <xf numFmtId="0" fontId="31" fillId="20" borderId="39" xfId="0" applyFont="1" applyFill="1" applyBorder="1" applyAlignment="1" applyProtection="1">
      <alignment horizontal="center" vertical="center"/>
    </xf>
    <xf numFmtId="0" fontId="16" fillId="20" borderId="19" xfId="0" applyFont="1" applyFill="1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20" xfId="0" applyBorder="1" applyAlignment="1" applyProtection="1">
      <alignment vertical="center"/>
    </xf>
    <xf numFmtId="0" fontId="32" fillId="0" borderId="3" xfId="0" applyFont="1" applyBorder="1" applyAlignment="1" applyProtection="1">
      <alignment vertical="center" wrapText="1"/>
    </xf>
    <xf numFmtId="0" fontId="0" fillId="0" borderId="6" xfId="0" applyBorder="1" applyAlignment="1" applyProtection="1">
      <alignment vertical="center" wrapText="1"/>
    </xf>
    <xf numFmtId="0" fontId="45" fillId="0" borderId="27" xfId="0" applyFont="1" applyBorder="1" applyAlignment="1" applyProtection="1">
      <alignment horizontal="left" wrapText="1"/>
    </xf>
    <xf numFmtId="0" fontId="46" fillId="0" borderId="37" xfId="0" applyFont="1" applyBorder="1" applyAlignment="1" applyProtection="1">
      <alignment horizontal="left" wrapText="1"/>
    </xf>
    <xf numFmtId="0" fontId="32" fillId="0" borderId="32" xfId="0" applyFont="1" applyBorder="1" applyAlignment="1" applyProtection="1">
      <alignment horizontal="left" vertical="center" wrapText="1"/>
    </xf>
    <xf numFmtId="0" fontId="32" fillId="0" borderId="30" xfId="0" applyFont="1" applyBorder="1" applyAlignment="1" applyProtection="1">
      <alignment horizontal="left" vertical="center" wrapText="1"/>
    </xf>
    <xf numFmtId="0" fontId="32" fillId="0" borderId="33" xfId="0" applyFont="1" applyBorder="1" applyAlignment="1" applyProtection="1">
      <alignment horizontal="left" vertical="center" wrapText="1"/>
    </xf>
    <xf numFmtId="0" fontId="32" fillId="0" borderId="27" xfId="0" applyFont="1" applyBorder="1" applyAlignment="1" applyProtection="1">
      <alignment vertical="center" wrapText="1"/>
    </xf>
    <xf numFmtId="0" fontId="0" fillId="0" borderId="37" xfId="0" applyBorder="1" applyAlignment="1" applyProtection="1">
      <alignment vertical="center" wrapText="1"/>
    </xf>
    <xf numFmtId="0" fontId="0" fillId="0" borderId="39" xfId="0" applyBorder="1" applyAlignment="1" applyProtection="1">
      <alignment vertical="center" wrapText="1"/>
    </xf>
    <xf numFmtId="0" fontId="32" fillId="0" borderId="27" xfId="0" applyFont="1" applyBorder="1" applyAlignment="1" applyProtection="1">
      <alignment horizontal="left" vertical="center"/>
    </xf>
    <xf numFmtId="0" fontId="32" fillId="0" borderId="39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vertical="center" wrapText="1"/>
    </xf>
    <xf numFmtId="0" fontId="29" fillId="20" borderId="19" xfId="0" applyFont="1" applyFill="1" applyBorder="1" applyAlignment="1" applyProtection="1">
      <alignment horizontal="center" vertical="center"/>
    </xf>
    <xf numFmtId="0" fontId="46" fillId="0" borderId="39" xfId="0" applyFont="1" applyBorder="1" applyAlignment="1" applyProtection="1">
      <alignment horizontal="left" wrapText="1"/>
    </xf>
    <xf numFmtId="44" fontId="48" fillId="0" borderId="9" xfId="3" applyFont="1" applyFill="1" applyBorder="1" applyAlignment="1" applyProtection="1">
      <alignment horizontal="center" vertical="center" wrapText="1"/>
    </xf>
    <xf numFmtId="0" fontId="48" fillId="0" borderId="9" xfId="0" applyFont="1" applyFill="1" applyBorder="1" applyAlignment="1" applyProtection="1">
      <alignment horizontal="center" vertical="center" wrapText="1"/>
    </xf>
    <xf numFmtId="0" fontId="0" fillId="0" borderId="20" xfId="0" applyBorder="1" applyProtection="1"/>
    <xf numFmtId="0" fontId="31" fillId="20" borderId="3" xfId="0" applyFont="1" applyFill="1" applyBorder="1" applyAlignment="1" applyProtection="1">
      <alignment horizontal="center" vertical="center"/>
    </xf>
    <xf numFmtId="0" fontId="31" fillId="20" borderId="6" xfId="0" applyFont="1" applyFill="1" applyBorder="1" applyAlignment="1" applyProtection="1">
      <alignment horizontal="center" vertical="center"/>
    </xf>
    <xf numFmtId="0" fontId="31" fillId="20" borderId="8" xfId="0" applyFont="1" applyFill="1" applyBorder="1" applyAlignment="1" applyProtection="1">
      <alignment horizontal="center" vertical="center"/>
    </xf>
  </cellXfs>
  <cellStyles count="121">
    <cellStyle name="%" xfId="9" xr:uid="{00000000-0005-0000-0000-000000000000}"/>
    <cellStyle name="20% - Énfasis1 2" xfId="10" xr:uid="{00000000-0005-0000-0000-000001000000}"/>
    <cellStyle name="20% - Énfasis1 2 2" xfId="11" xr:uid="{00000000-0005-0000-0000-000002000000}"/>
    <cellStyle name="20% - Énfasis1 3" xfId="12" xr:uid="{00000000-0005-0000-0000-000003000000}"/>
    <cellStyle name="20% - Énfasis1 4" xfId="13" xr:uid="{00000000-0005-0000-0000-000004000000}"/>
    <cellStyle name="20% - Énfasis2 2" xfId="14" xr:uid="{00000000-0005-0000-0000-000005000000}"/>
    <cellStyle name="20% - Énfasis5 2" xfId="15" xr:uid="{00000000-0005-0000-0000-000006000000}"/>
    <cellStyle name="20% - Énfasis5 3" xfId="16" xr:uid="{00000000-0005-0000-0000-000007000000}"/>
    <cellStyle name="40% - Énfasis2 2" xfId="17" xr:uid="{00000000-0005-0000-0000-000008000000}"/>
    <cellStyle name="40% - Énfasis2 3" xfId="18" xr:uid="{00000000-0005-0000-0000-000009000000}"/>
    <cellStyle name="40% - Énfasis4 2" xfId="19" xr:uid="{00000000-0005-0000-0000-00000A000000}"/>
    <cellStyle name="40% - Énfasis5 2" xfId="20" xr:uid="{00000000-0005-0000-0000-00000B000000}"/>
    <cellStyle name="Buena 2" xfId="21" xr:uid="{00000000-0005-0000-0000-00000C000000}"/>
    <cellStyle name="Cálculo 2" xfId="22" xr:uid="{00000000-0005-0000-0000-00000D000000}"/>
    <cellStyle name="Cálculo 3" xfId="23" xr:uid="{00000000-0005-0000-0000-00000E000000}"/>
    <cellStyle name="Énfasis1 2" xfId="24" xr:uid="{00000000-0005-0000-0000-00000F000000}"/>
    <cellStyle name="Énfasis1 2 2" xfId="25" xr:uid="{00000000-0005-0000-0000-000010000000}"/>
    <cellStyle name="Énfasis2 2" xfId="26" xr:uid="{00000000-0005-0000-0000-000011000000}"/>
    <cellStyle name="Énfasis3 2" xfId="27" xr:uid="{00000000-0005-0000-0000-000012000000}"/>
    <cellStyle name="Euro" xfId="28" xr:uid="{00000000-0005-0000-0000-000013000000}"/>
    <cellStyle name="Euro 2" xfId="29" xr:uid="{00000000-0005-0000-0000-000014000000}"/>
    <cellStyle name="Euro 3" xfId="105" xr:uid="{00000000-0005-0000-0000-000015000000}"/>
    <cellStyle name="Euro_Presup&amp;Crédit L14-Madrid" xfId="96" xr:uid="{00000000-0005-0000-0000-000016000000}"/>
    <cellStyle name="Hipervínculo 2" xfId="30" xr:uid="{00000000-0005-0000-0000-000017000000}"/>
    <cellStyle name="Hipervínculo 2 2" xfId="31" xr:uid="{00000000-0005-0000-0000-000018000000}"/>
    <cellStyle name="Hipervínculo 2 3" xfId="106" xr:uid="{00000000-0005-0000-0000-000019000000}"/>
    <cellStyle name="Hipervínculo 2_Presup&amp;Crédit L14-Madrid" xfId="97" xr:uid="{00000000-0005-0000-0000-00001A000000}"/>
    <cellStyle name="Hipervínculo 3" xfId="32" xr:uid="{00000000-0005-0000-0000-00001B000000}"/>
    <cellStyle name="Millares [0] 2" xfId="33" xr:uid="{00000000-0005-0000-0000-00001D000000}"/>
    <cellStyle name="Millares [0] 2 2" xfId="34" xr:uid="{00000000-0005-0000-0000-00001E000000}"/>
    <cellStyle name="Millares [0] 2 3" xfId="107" xr:uid="{00000000-0005-0000-0000-00001F000000}"/>
    <cellStyle name="Millares [0] 2_Presup&amp;Crédit L14-Madrid" xfId="98" xr:uid="{00000000-0005-0000-0000-000020000000}"/>
    <cellStyle name="Millares [0] 3" xfId="35" xr:uid="{00000000-0005-0000-0000-000021000000}"/>
    <cellStyle name="Millares [0] 4" xfId="36" xr:uid="{00000000-0005-0000-0000-000022000000}"/>
    <cellStyle name="Millares 2" xfId="37" xr:uid="{00000000-0005-0000-0000-000023000000}"/>
    <cellStyle name="Millares 2 2" xfId="38" xr:uid="{00000000-0005-0000-0000-000024000000}"/>
    <cellStyle name="Millares 2 3" xfId="108" xr:uid="{00000000-0005-0000-0000-000025000000}"/>
    <cellStyle name="Millares 3" xfId="39" xr:uid="{00000000-0005-0000-0000-000026000000}"/>
    <cellStyle name="Millares 4" xfId="40" xr:uid="{00000000-0005-0000-0000-000027000000}"/>
    <cellStyle name="Millares 4 2" xfId="41" xr:uid="{00000000-0005-0000-0000-000028000000}"/>
    <cellStyle name="Millares 4 3" xfId="109" xr:uid="{00000000-0005-0000-0000-000029000000}"/>
    <cellStyle name="Millares 5" xfId="42" xr:uid="{00000000-0005-0000-0000-00002A000000}"/>
    <cellStyle name="Millares 6" xfId="43" xr:uid="{00000000-0005-0000-0000-00002B000000}"/>
    <cellStyle name="Millares 6 2" xfId="91" xr:uid="{00000000-0005-0000-0000-00002C000000}"/>
    <cellStyle name="Millares 6 3" xfId="110" xr:uid="{00000000-0005-0000-0000-00002D000000}"/>
    <cellStyle name="Millares 7" xfId="44" xr:uid="{00000000-0005-0000-0000-00002E000000}"/>
    <cellStyle name="Millares 8" xfId="45" xr:uid="{00000000-0005-0000-0000-00002F000000}"/>
    <cellStyle name="Millares 9" xfId="7" xr:uid="{00000000-0005-0000-0000-000030000000}"/>
    <cellStyle name="Moneda" xfId="3" builtinId="4"/>
    <cellStyle name="Moneda [0] 2" xfId="46" xr:uid="{00000000-0005-0000-0000-000032000000}"/>
    <cellStyle name="Moneda 2" xfId="47" xr:uid="{00000000-0005-0000-0000-000033000000}"/>
    <cellStyle name="Moneda 2 2" xfId="48" xr:uid="{00000000-0005-0000-0000-000034000000}"/>
    <cellStyle name="Moneda 2 3" xfId="111" xr:uid="{00000000-0005-0000-0000-000035000000}"/>
    <cellStyle name="Moneda 3" xfId="49" xr:uid="{00000000-0005-0000-0000-000036000000}"/>
    <cellStyle name="Moneda 3 2" xfId="50" xr:uid="{00000000-0005-0000-0000-000037000000}"/>
    <cellStyle name="Moneda 3 3" xfId="51" xr:uid="{00000000-0005-0000-0000-000038000000}"/>
    <cellStyle name="Moneda 4" xfId="52" xr:uid="{00000000-0005-0000-0000-000039000000}"/>
    <cellStyle name="Moneda 5" xfId="53" xr:uid="{00000000-0005-0000-0000-00003A000000}"/>
    <cellStyle name="Moneda 6" xfId="54" xr:uid="{00000000-0005-0000-0000-00003B000000}"/>
    <cellStyle name="Neutral 2" xfId="55" xr:uid="{00000000-0005-0000-0000-00003C000000}"/>
    <cellStyle name="Neutral 2 2" xfId="92" xr:uid="{00000000-0005-0000-0000-00003D000000}"/>
    <cellStyle name="Neutral 2 3" xfId="112" xr:uid="{00000000-0005-0000-0000-00003E000000}"/>
    <cellStyle name="Neutral 3" xfId="56" xr:uid="{00000000-0005-0000-0000-00003F000000}"/>
    <cellStyle name="No-definido" xfId="57" xr:uid="{00000000-0005-0000-0000-000040000000}"/>
    <cellStyle name="Normal" xfId="0" builtinId="0"/>
    <cellStyle name="Normal 10" xfId="58" xr:uid="{00000000-0005-0000-0000-000042000000}"/>
    <cellStyle name="Normal 11" xfId="59" xr:uid="{00000000-0005-0000-0000-000043000000}"/>
    <cellStyle name="Normal 12" xfId="60" xr:uid="{00000000-0005-0000-0000-000044000000}"/>
    <cellStyle name="Normal 13" xfId="61" xr:uid="{00000000-0005-0000-0000-000045000000}"/>
    <cellStyle name="Normal 14" xfId="62" xr:uid="{00000000-0005-0000-0000-000046000000}"/>
    <cellStyle name="Normal 15" xfId="63" xr:uid="{00000000-0005-0000-0000-000047000000}"/>
    <cellStyle name="Normal 16" xfId="4" xr:uid="{00000000-0005-0000-0000-000048000000}"/>
    <cellStyle name="Normal 17" xfId="6" xr:uid="{00000000-0005-0000-0000-000049000000}"/>
    <cellStyle name="Normal 17 2" xfId="118" xr:uid="{00000000-0005-0000-0000-00004A000000}"/>
    <cellStyle name="Normal 17 2 2" xfId="120" xr:uid="{00000000-0005-0000-0000-00004B000000}"/>
    <cellStyle name="Normal 17 3" xfId="104" xr:uid="{00000000-0005-0000-0000-00004C000000}"/>
    <cellStyle name="Normal 2" xfId="64" xr:uid="{00000000-0005-0000-0000-00004D000000}"/>
    <cellStyle name="Normal 2 2" xfId="5" xr:uid="{00000000-0005-0000-0000-00004E000000}"/>
    <cellStyle name="Normal 2 2 2" xfId="65" xr:uid="{00000000-0005-0000-0000-00004F000000}"/>
    <cellStyle name="Normal 2 2 3" xfId="93" xr:uid="{00000000-0005-0000-0000-000050000000}"/>
    <cellStyle name="Normal 2 2_Presup&amp;Crédit L14-Madrid" xfId="100" xr:uid="{00000000-0005-0000-0000-000051000000}"/>
    <cellStyle name="Normal 2 3" xfId="66" xr:uid="{00000000-0005-0000-0000-000052000000}"/>
    <cellStyle name="Normal 2 3 2" xfId="67" xr:uid="{00000000-0005-0000-0000-000053000000}"/>
    <cellStyle name="Normal 2 4" xfId="113" xr:uid="{00000000-0005-0000-0000-000054000000}"/>
    <cellStyle name="Normal 2 5" xfId="117" xr:uid="{00000000-0005-0000-0000-000055000000}"/>
    <cellStyle name="Normal 2 6" xfId="119" xr:uid="{00000000-0005-0000-0000-000056000000}"/>
    <cellStyle name="Normal 2_Presup&amp;Crédit L14-Madrid" xfId="99" xr:uid="{00000000-0005-0000-0000-000057000000}"/>
    <cellStyle name="Normal 3" xfId="1" xr:uid="{00000000-0005-0000-0000-000058000000}"/>
    <cellStyle name="Normal 3 2" xfId="69" xr:uid="{00000000-0005-0000-0000-000059000000}"/>
    <cellStyle name="Normal 3 2 2" xfId="70" xr:uid="{00000000-0005-0000-0000-00005A000000}"/>
    <cellStyle name="Normal 3 3" xfId="71" xr:uid="{00000000-0005-0000-0000-00005B000000}"/>
    <cellStyle name="Normal 3 4" xfId="68" xr:uid="{00000000-0005-0000-0000-00005C000000}"/>
    <cellStyle name="Normal 3_Presup&amp;Crédit L14-Madrid" xfId="101" xr:uid="{00000000-0005-0000-0000-00005D000000}"/>
    <cellStyle name="Normal 4" xfId="72" xr:uid="{00000000-0005-0000-0000-00005E000000}"/>
    <cellStyle name="Normal 4 2" xfId="73" xr:uid="{00000000-0005-0000-0000-00005F000000}"/>
    <cellStyle name="Normal 4 3" xfId="74" xr:uid="{00000000-0005-0000-0000-000060000000}"/>
    <cellStyle name="Normal 4 4" xfId="114" xr:uid="{00000000-0005-0000-0000-000061000000}"/>
    <cellStyle name="Normal 4_Presup&amp;Crédit L14-Madrid" xfId="102" xr:uid="{00000000-0005-0000-0000-000062000000}"/>
    <cellStyle name="Normal 5" xfId="2" xr:uid="{00000000-0005-0000-0000-000063000000}"/>
    <cellStyle name="Normal 5 2" xfId="76" xr:uid="{00000000-0005-0000-0000-000064000000}"/>
    <cellStyle name="Normal 5 3" xfId="75" xr:uid="{00000000-0005-0000-0000-000065000000}"/>
    <cellStyle name="Normal 5_Presup&amp;Crédit L14-Madrid" xfId="103" xr:uid="{00000000-0005-0000-0000-000066000000}"/>
    <cellStyle name="Normal 6" xfId="77" xr:uid="{00000000-0005-0000-0000-000067000000}"/>
    <cellStyle name="Normal 7" xfId="78" xr:uid="{00000000-0005-0000-0000-000068000000}"/>
    <cellStyle name="Normal 8" xfId="79" xr:uid="{00000000-0005-0000-0000-000069000000}"/>
    <cellStyle name="Normal 9" xfId="80" xr:uid="{00000000-0005-0000-0000-00006A000000}"/>
    <cellStyle name="Notas 2" xfId="81" xr:uid="{00000000-0005-0000-0000-00006B000000}"/>
    <cellStyle name="Notas 3" xfId="82" xr:uid="{00000000-0005-0000-0000-00006C000000}"/>
    <cellStyle name="Porcentaje 2" xfId="83" xr:uid="{00000000-0005-0000-0000-00006E000000}"/>
    <cellStyle name="Porcentaje 2 2" xfId="84" xr:uid="{00000000-0005-0000-0000-00006F000000}"/>
    <cellStyle name="Porcentaje 3" xfId="85" xr:uid="{00000000-0005-0000-0000-000070000000}"/>
    <cellStyle name="Porcentaje 3 2" xfId="94" xr:uid="{00000000-0005-0000-0000-000071000000}"/>
    <cellStyle name="Porcentaje 3 3" xfId="115" xr:uid="{00000000-0005-0000-0000-000072000000}"/>
    <cellStyle name="Porcentaje 4" xfId="8" xr:uid="{00000000-0005-0000-0000-000073000000}"/>
    <cellStyle name="Porcentual 2" xfId="86" xr:uid="{00000000-0005-0000-0000-000074000000}"/>
    <cellStyle name="Porcentual 3" xfId="87" xr:uid="{00000000-0005-0000-0000-000075000000}"/>
    <cellStyle name="Porcentual 3 2" xfId="88" xr:uid="{00000000-0005-0000-0000-000076000000}"/>
    <cellStyle name="Título 2 2" xfId="89" xr:uid="{00000000-0005-0000-0000-000077000000}"/>
    <cellStyle name="Título 2 2 2" xfId="95" xr:uid="{00000000-0005-0000-0000-000078000000}"/>
    <cellStyle name="Título 2 2 3" xfId="116" xr:uid="{00000000-0005-0000-0000-000079000000}"/>
    <cellStyle name="Título 2 3" xfId="90" xr:uid="{00000000-0005-0000-0000-00007A000000}"/>
  </cellStyles>
  <dxfs count="0"/>
  <tableStyles count="0" defaultTableStyle="TableStyleMedium2" defaultPivotStyle="PivotStyleLight16"/>
  <colors>
    <mruColors>
      <color rgb="FF00FF00"/>
      <color rgb="FFFF9900"/>
      <color rgb="FF003366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9290E-7EF9-4AC0-A184-CFAB50C6F5F8}">
  <dimension ref="A1:J106"/>
  <sheetViews>
    <sheetView tabSelected="1" topLeftCell="A82" workbookViewId="0">
      <selection activeCell="C90" sqref="C90"/>
    </sheetView>
  </sheetViews>
  <sheetFormatPr baseColWidth="10" defaultRowHeight="15" x14ac:dyDescent="0.25"/>
  <cols>
    <col min="1" max="2" width="11.42578125" style="25"/>
    <col min="3" max="3" width="54.42578125" style="25" customWidth="1"/>
    <col min="4" max="4" width="43" style="25" customWidth="1"/>
    <col min="5" max="5" width="13" style="25" bestFit="1" customWidth="1"/>
    <col min="6" max="7" width="11.42578125" style="25"/>
    <col min="8" max="8" width="16.28515625" style="25" customWidth="1"/>
    <col min="9" max="9" width="11.42578125" style="25"/>
    <col min="10" max="10" width="11.42578125" style="131"/>
    <col min="11" max="16384" width="11.42578125" style="25"/>
  </cols>
  <sheetData>
    <row r="1" spans="2:10" x14ac:dyDescent="0.25">
      <c r="J1" s="47"/>
    </row>
    <row r="2" spans="2:10" x14ac:dyDescent="0.25">
      <c r="J2" s="47"/>
    </row>
    <row r="3" spans="2:10" ht="15.75" thickBot="1" x14ac:dyDescent="0.3">
      <c r="B3" s="48"/>
      <c r="C3" s="49"/>
      <c r="D3" s="49"/>
      <c r="E3" s="182"/>
      <c r="F3" s="183"/>
      <c r="G3" s="183"/>
      <c r="H3" s="1"/>
      <c r="I3" s="50"/>
      <c r="J3" s="47"/>
    </row>
    <row r="4" spans="2:10" ht="24" thickBot="1" x14ac:dyDescent="0.3">
      <c r="B4" s="48"/>
      <c r="C4" s="51"/>
      <c r="D4" s="164" t="s">
        <v>0</v>
      </c>
      <c r="E4" s="165"/>
      <c r="F4" s="165"/>
      <c r="G4" s="165"/>
      <c r="H4" s="165"/>
      <c r="I4" s="184"/>
      <c r="J4" s="47"/>
    </row>
    <row r="5" spans="2:10" ht="87" thickBot="1" x14ac:dyDescent="0.3">
      <c r="B5" s="48"/>
      <c r="C5" s="52" t="s">
        <v>1</v>
      </c>
      <c r="D5" s="53" t="s">
        <v>2</v>
      </c>
      <c r="E5" s="54" t="s">
        <v>3</v>
      </c>
      <c r="F5" s="33" t="s">
        <v>56</v>
      </c>
      <c r="G5" s="54" t="s">
        <v>4</v>
      </c>
      <c r="H5" s="54" t="s">
        <v>34</v>
      </c>
      <c r="I5" s="34" t="s">
        <v>5</v>
      </c>
      <c r="J5" s="47"/>
    </row>
    <row r="6" spans="2:10" x14ac:dyDescent="0.25">
      <c r="B6" s="185" t="s">
        <v>6</v>
      </c>
      <c r="C6" s="167" t="s">
        <v>35</v>
      </c>
      <c r="D6" s="55" t="s">
        <v>7</v>
      </c>
      <c r="E6" s="56">
        <v>4220</v>
      </c>
      <c r="F6" s="57">
        <v>5.29</v>
      </c>
      <c r="G6" s="40"/>
      <c r="H6" s="18">
        <f>ROUND(E6*G6,2)</f>
        <v>0</v>
      </c>
      <c r="I6" s="58">
        <v>0</v>
      </c>
      <c r="J6" s="47" t="str">
        <f>IF(G6&gt;F6,"ERROR: el precio unitario ofertado no puede ser superior al precio unitario máximo permitido"," ")</f>
        <v xml:space="preserve"> </v>
      </c>
    </row>
    <row r="7" spans="2:10" x14ac:dyDescent="0.25">
      <c r="B7" s="186"/>
      <c r="C7" s="168"/>
      <c r="D7" s="59" t="s">
        <v>8</v>
      </c>
      <c r="E7" s="60">
        <v>490</v>
      </c>
      <c r="F7" s="61">
        <v>5.43</v>
      </c>
      <c r="G7" s="41"/>
      <c r="H7" s="4">
        <f t="shared" ref="H7:H17" si="0">ROUND(E7*G7,2)</f>
        <v>0</v>
      </c>
      <c r="I7" s="62">
        <v>0</v>
      </c>
      <c r="J7" s="47" t="str">
        <f t="shared" ref="J7:J17" si="1">IF(G7&gt;F7,"ERROR: el precio unitario ofertado no puede ser superior al precio unitario máximo permitido"," ")</f>
        <v xml:space="preserve"> </v>
      </c>
    </row>
    <row r="8" spans="2:10" x14ac:dyDescent="0.25">
      <c r="B8" s="186"/>
      <c r="C8" s="168"/>
      <c r="D8" s="63" t="s">
        <v>9</v>
      </c>
      <c r="E8" s="60">
        <v>97</v>
      </c>
      <c r="F8" s="61">
        <v>6</v>
      </c>
      <c r="G8" s="41"/>
      <c r="H8" s="4">
        <f t="shared" si="0"/>
        <v>0</v>
      </c>
      <c r="I8" s="62">
        <v>0</v>
      </c>
      <c r="J8" s="47" t="str">
        <f t="shared" si="1"/>
        <v xml:space="preserve"> </v>
      </c>
    </row>
    <row r="9" spans="2:10" x14ac:dyDescent="0.25">
      <c r="B9" s="186"/>
      <c r="C9" s="168"/>
      <c r="D9" s="63" t="s">
        <v>10</v>
      </c>
      <c r="E9" s="60">
        <v>39</v>
      </c>
      <c r="F9" s="61">
        <v>7.5</v>
      </c>
      <c r="G9" s="41"/>
      <c r="H9" s="4">
        <f t="shared" si="0"/>
        <v>0</v>
      </c>
      <c r="I9" s="62">
        <v>0</v>
      </c>
      <c r="J9" s="47" t="str">
        <f t="shared" si="1"/>
        <v xml:space="preserve"> </v>
      </c>
    </row>
    <row r="10" spans="2:10" x14ac:dyDescent="0.25">
      <c r="B10" s="186"/>
      <c r="C10" s="168"/>
      <c r="D10" s="63" t="s">
        <v>11</v>
      </c>
      <c r="E10" s="60">
        <v>4</v>
      </c>
      <c r="F10" s="61">
        <v>10.65</v>
      </c>
      <c r="G10" s="41"/>
      <c r="H10" s="4">
        <f t="shared" si="0"/>
        <v>0</v>
      </c>
      <c r="I10" s="62">
        <v>0</v>
      </c>
      <c r="J10" s="47" t="str">
        <f t="shared" si="1"/>
        <v xml:space="preserve"> </v>
      </c>
    </row>
    <row r="11" spans="2:10" ht="15.75" thickBot="1" x14ac:dyDescent="0.3">
      <c r="B11" s="186"/>
      <c r="C11" s="168"/>
      <c r="D11" s="64" t="s">
        <v>12</v>
      </c>
      <c r="E11" s="65">
        <v>0</v>
      </c>
      <c r="F11" s="66">
        <v>11.1</v>
      </c>
      <c r="G11" s="42"/>
      <c r="H11" s="5">
        <f t="shared" si="0"/>
        <v>0</v>
      </c>
      <c r="I11" s="67">
        <v>0</v>
      </c>
      <c r="J11" s="47" t="str">
        <f t="shared" si="1"/>
        <v xml:space="preserve"> </v>
      </c>
    </row>
    <row r="12" spans="2:10" x14ac:dyDescent="0.25">
      <c r="B12" s="186"/>
      <c r="C12" s="169" t="s">
        <v>36</v>
      </c>
      <c r="D12" s="55" t="s">
        <v>7</v>
      </c>
      <c r="E12" s="68">
        <v>2525</v>
      </c>
      <c r="F12" s="69">
        <v>5.29</v>
      </c>
      <c r="G12" s="43"/>
      <c r="H12" s="13">
        <f t="shared" si="0"/>
        <v>0</v>
      </c>
      <c r="I12" s="58">
        <v>0.21</v>
      </c>
      <c r="J12" s="47" t="str">
        <f t="shared" si="1"/>
        <v xml:space="preserve"> </v>
      </c>
    </row>
    <row r="13" spans="2:10" ht="15.75" thickBot="1" x14ac:dyDescent="0.3">
      <c r="B13" s="186"/>
      <c r="C13" s="170"/>
      <c r="D13" s="70" t="s">
        <v>8</v>
      </c>
      <c r="E13" s="71">
        <v>26</v>
      </c>
      <c r="F13" s="72">
        <v>5.43</v>
      </c>
      <c r="G13" s="44"/>
      <c r="H13" s="5">
        <f t="shared" si="0"/>
        <v>0</v>
      </c>
      <c r="I13" s="73">
        <v>0.21</v>
      </c>
      <c r="J13" s="47" t="str">
        <f t="shared" si="1"/>
        <v xml:space="preserve"> </v>
      </c>
    </row>
    <row r="14" spans="2:10" x14ac:dyDescent="0.25">
      <c r="B14" s="186"/>
      <c r="C14" s="171" t="s">
        <v>37</v>
      </c>
      <c r="D14" s="74" t="s">
        <v>38</v>
      </c>
      <c r="E14" s="75">
        <f>ROUND(SUM(E6:E11)*0.03,0)</f>
        <v>146</v>
      </c>
      <c r="F14" s="57">
        <v>2.2000000000000002</v>
      </c>
      <c r="G14" s="40"/>
      <c r="H14" s="18">
        <f t="shared" si="0"/>
        <v>0</v>
      </c>
      <c r="I14" s="76">
        <v>0.21</v>
      </c>
      <c r="J14" s="47" t="str">
        <f t="shared" si="1"/>
        <v xml:space="preserve"> </v>
      </c>
    </row>
    <row r="15" spans="2:10" x14ac:dyDescent="0.25">
      <c r="B15" s="186"/>
      <c r="C15" s="172"/>
      <c r="D15" s="63" t="s">
        <v>39</v>
      </c>
      <c r="E15" s="77">
        <f>E12+E13</f>
        <v>2551</v>
      </c>
      <c r="F15" s="61">
        <v>1.94</v>
      </c>
      <c r="G15" s="41"/>
      <c r="H15" s="4">
        <f t="shared" si="0"/>
        <v>0</v>
      </c>
      <c r="I15" s="62">
        <v>0.21</v>
      </c>
      <c r="J15" s="47" t="str">
        <f t="shared" si="1"/>
        <v xml:space="preserve"> </v>
      </c>
    </row>
    <row r="16" spans="2:10" x14ac:dyDescent="0.25">
      <c r="B16" s="186"/>
      <c r="C16" s="172"/>
      <c r="D16" s="63" t="s">
        <v>40</v>
      </c>
      <c r="E16" s="60">
        <f>SUM(E6:E13)-E14</f>
        <v>7255</v>
      </c>
      <c r="F16" s="61">
        <v>0.83</v>
      </c>
      <c r="G16" s="41"/>
      <c r="H16" s="4">
        <f t="shared" si="0"/>
        <v>0</v>
      </c>
      <c r="I16" s="62">
        <v>0.21</v>
      </c>
      <c r="J16" s="47" t="str">
        <f t="shared" si="1"/>
        <v xml:space="preserve"> </v>
      </c>
    </row>
    <row r="17" spans="2:10" ht="15.75" thickBot="1" x14ac:dyDescent="0.3">
      <c r="B17" s="187"/>
      <c r="C17" s="173"/>
      <c r="D17" s="78" t="s">
        <v>41</v>
      </c>
      <c r="E17" s="79">
        <f>E12+E13</f>
        <v>2551</v>
      </c>
      <c r="F17" s="80">
        <v>0.78</v>
      </c>
      <c r="G17" s="45"/>
      <c r="H17" s="14">
        <f t="shared" si="0"/>
        <v>0</v>
      </c>
      <c r="I17" s="81">
        <v>0.21</v>
      </c>
      <c r="J17" s="47" t="str">
        <f t="shared" si="1"/>
        <v xml:space="preserve"> </v>
      </c>
    </row>
    <row r="18" spans="2:10" ht="15.75" thickBot="1" x14ac:dyDescent="0.3">
      <c r="B18" s="48"/>
      <c r="C18" s="149" t="s">
        <v>13</v>
      </c>
      <c r="D18" s="150"/>
      <c r="E18" s="150"/>
      <c r="F18" s="150"/>
      <c r="G18" s="151"/>
      <c r="H18" s="37">
        <f>SUM(H6:H17)</f>
        <v>0</v>
      </c>
      <c r="I18" s="82"/>
      <c r="J18" s="47"/>
    </row>
    <row r="19" spans="2:10" ht="15.75" thickBot="1" x14ac:dyDescent="0.3">
      <c r="B19" s="48"/>
      <c r="C19" s="49"/>
      <c r="D19" s="49"/>
      <c r="E19" s="1"/>
      <c r="F19" s="1"/>
      <c r="G19" s="1"/>
      <c r="H19" s="1"/>
      <c r="I19" s="82"/>
      <c r="J19" s="47"/>
    </row>
    <row r="20" spans="2:10" ht="24" thickBot="1" x14ac:dyDescent="0.3">
      <c r="B20" s="48"/>
      <c r="C20" s="51"/>
      <c r="D20" s="164" t="s">
        <v>14</v>
      </c>
      <c r="E20" s="165"/>
      <c r="F20" s="165"/>
      <c r="G20" s="165"/>
      <c r="H20" s="165"/>
      <c r="I20" s="166"/>
      <c r="J20" s="47"/>
    </row>
    <row r="21" spans="2:10" ht="87" thickBot="1" x14ac:dyDescent="0.3">
      <c r="B21" s="48"/>
      <c r="C21" s="52" t="s">
        <v>1</v>
      </c>
      <c r="D21" s="83" t="s">
        <v>2</v>
      </c>
      <c r="E21" s="84" t="s">
        <v>3</v>
      </c>
      <c r="F21" s="33" t="s">
        <v>56</v>
      </c>
      <c r="G21" s="54" t="s">
        <v>4</v>
      </c>
      <c r="H21" s="85" t="s">
        <v>34</v>
      </c>
      <c r="I21" s="3" t="s">
        <v>5</v>
      </c>
      <c r="J21" s="47"/>
    </row>
    <row r="22" spans="2:10" x14ac:dyDescent="0.25">
      <c r="B22" s="152" t="s">
        <v>15</v>
      </c>
      <c r="C22" s="167" t="s">
        <v>42</v>
      </c>
      <c r="D22" s="55" t="s">
        <v>7</v>
      </c>
      <c r="E22" s="86">
        <v>22142</v>
      </c>
      <c r="F22" s="87">
        <v>5.29</v>
      </c>
      <c r="G22" s="40"/>
      <c r="H22" s="18">
        <f>ROUND(E22*G22,2)</f>
        <v>0</v>
      </c>
      <c r="I22" s="58">
        <v>0</v>
      </c>
      <c r="J22" s="47" t="str">
        <f>IF(G22&gt;F22,"ERROR: el precio unitario ofertado no puede ser superior al precio unitario máximo permitido"," ")</f>
        <v xml:space="preserve"> </v>
      </c>
    </row>
    <row r="23" spans="2:10" x14ac:dyDescent="0.25">
      <c r="B23" s="162"/>
      <c r="C23" s="168"/>
      <c r="D23" s="59" t="s">
        <v>8</v>
      </c>
      <c r="E23" s="88">
        <v>2570</v>
      </c>
      <c r="F23" s="89">
        <v>5.43</v>
      </c>
      <c r="G23" s="41"/>
      <c r="H23" s="4">
        <f t="shared" ref="H23:H33" si="2">ROUND(E23*G23,2)</f>
        <v>0</v>
      </c>
      <c r="I23" s="62">
        <v>0</v>
      </c>
      <c r="J23" s="47" t="str">
        <f t="shared" ref="J23:J33" si="3">IF(G23&gt;F23,"ERROR: el precio unitario ofertado no puede ser superior al precio unitario máximo permitido"," ")</f>
        <v xml:space="preserve"> </v>
      </c>
    </row>
    <row r="24" spans="2:10" x14ac:dyDescent="0.25">
      <c r="B24" s="162"/>
      <c r="C24" s="168"/>
      <c r="D24" s="63" t="s">
        <v>9</v>
      </c>
      <c r="E24" s="88">
        <v>509</v>
      </c>
      <c r="F24" s="89">
        <v>6</v>
      </c>
      <c r="G24" s="41"/>
      <c r="H24" s="4">
        <f t="shared" si="2"/>
        <v>0</v>
      </c>
      <c r="I24" s="62">
        <v>0</v>
      </c>
      <c r="J24" s="47" t="str">
        <f t="shared" si="3"/>
        <v xml:space="preserve"> </v>
      </c>
    </row>
    <row r="25" spans="2:10" x14ac:dyDescent="0.25">
      <c r="B25" s="162"/>
      <c r="C25" s="168"/>
      <c r="D25" s="63" t="s">
        <v>10</v>
      </c>
      <c r="E25" s="88">
        <v>204</v>
      </c>
      <c r="F25" s="89">
        <v>7.5</v>
      </c>
      <c r="G25" s="41"/>
      <c r="H25" s="4">
        <f t="shared" si="2"/>
        <v>0</v>
      </c>
      <c r="I25" s="62">
        <v>0</v>
      </c>
      <c r="J25" s="47" t="str">
        <f t="shared" si="3"/>
        <v xml:space="preserve"> </v>
      </c>
    </row>
    <row r="26" spans="2:10" x14ac:dyDescent="0.25">
      <c r="B26" s="162"/>
      <c r="C26" s="168"/>
      <c r="D26" s="63" t="s">
        <v>11</v>
      </c>
      <c r="E26" s="88">
        <v>23</v>
      </c>
      <c r="F26" s="89">
        <v>10.65</v>
      </c>
      <c r="G26" s="41"/>
      <c r="H26" s="4">
        <f t="shared" si="2"/>
        <v>0</v>
      </c>
      <c r="I26" s="62">
        <v>0</v>
      </c>
      <c r="J26" s="47" t="str">
        <f t="shared" si="3"/>
        <v xml:space="preserve"> </v>
      </c>
    </row>
    <row r="27" spans="2:10" ht="15.75" thickBot="1" x14ac:dyDescent="0.3">
      <c r="B27" s="162"/>
      <c r="C27" s="168"/>
      <c r="D27" s="64" t="s">
        <v>12</v>
      </c>
      <c r="E27" s="90">
        <v>3</v>
      </c>
      <c r="F27" s="91">
        <v>11.1</v>
      </c>
      <c r="G27" s="42"/>
      <c r="H27" s="5">
        <f t="shared" si="2"/>
        <v>0</v>
      </c>
      <c r="I27" s="67">
        <v>0</v>
      </c>
      <c r="J27" s="47" t="str">
        <f t="shared" si="3"/>
        <v xml:space="preserve"> </v>
      </c>
    </row>
    <row r="28" spans="2:10" x14ac:dyDescent="0.25">
      <c r="B28" s="162"/>
      <c r="C28" s="169" t="s">
        <v>36</v>
      </c>
      <c r="D28" s="55" t="s">
        <v>43</v>
      </c>
      <c r="E28" s="92">
        <v>13464</v>
      </c>
      <c r="F28" s="93">
        <v>5.29</v>
      </c>
      <c r="G28" s="43"/>
      <c r="H28" s="13">
        <f t="shared" si="2"/>
        <v>0</v>
      </c>
      <c r="I28" s="58">
        <v>0.21</v>
      </c>
      <c r="J28" s="47" t="str">
        <f t="shared" si="3"/>
        <v xml:space="preserve"> </v>
      </c>
    </row>
    <row r="29" spans="2:10" ht="15.75" thickBot="1" x14ac:dyDescent="0.3">
      <c r="B29" s="162"/>
      <c r="C29" s="181"/>
      <c r="D29" s="70" t="s">
        <v>12</v>
      </c>
      <c r="E29" s="90">
        <v>136</v>
      </c>
      <c r="F29" s="91">
        <v>5.43</v>
      </c>
      <c r="G29" s="44"/>
      <c r="H29" s="5">
        <f t="shared" si="2"/>
        <v>0</v>
      </c>
      <c r="I29" s="73">
        <v>0.21</v>
      </c>
      <c r="J29" s="47" t="str">
        <f t="shared" si="3"/>
        <v xml:space="preserve"> </v>
      </c>
    </row>
    <row r="30" spans="2:10" ht="15" customHeight="1" x14ac:dyDescent="0.25">
      <c r="B30" s="162"/>
      <c r="C30" s="171" t="s">
        <v>37</v>
      </c>
      <c r="D30" s="74" t="s">
        <v>38</v>
      </c>
      <c r="E30" s="86">
        <f>ROUND(SUM(E22:E27)*0.03,0)</f>
        <v>764</v>
      </c>
      <c r="F30" s="87">
        <v>2.2000000000000002</v>
      </c>
      <c r="G30" s="40"/>
      <c r="H30" s="18">
        <f t="shared" si="2"/>
        <v>0</v>
      </c>
      <c r="I30" s="76">
        <v>0.21</v>
      </c>
      <c r="J30" s="47" t="str">
        <f t="shared" si="3"/>
        <v xml:space="preserve"> </v>
      </c>
    </row>
    <row r="31" spans="2:10" ht="15" customHeight="1" x14ac:dyDescent="0.25">
      <c r="B31" s="162"/>
      <c r="C31" s="172"/>
      <c r="D31" s="63" t="s">
        <v>39</v>
      </c>
      <c r="E31" s="88">
        <f>E28+E29</f>
        <v>13600</v>
      </c>
      <c r="F31" s="89">
        <v>1.94</v>
      </c>
      <c r="G31" s="41"/>
      <c r="H31" s="4">
        <f t="shared" si="2"/>
        <v>0</v>
      </c>
      <c r="I31" s="62">
        <v>0.21</v>
      </c>
      <c r="J31" s="47" t="str">
        <f t="shared" si="3"/>
        <v xml:space="preserve"> </v>
      </c>
    </row>
    <row r="32" spans="2:10" ht="15" customHeight="1" x14ac:dyDescent="0.25">
      <c r="B32" s="162"/>
      <c r="C32" s="172"/>
      <c r="D32" s="63" t="s">
        <v>40</v>
      </c>
      <c r="E32" s="88">
        <f>SUM(E22:E29)-E30</f>
        <v>38287</v>
      </c>
      <c r="F32" s="89">
        <v>0.83</v>
      </c>
      <c r="G32" s="41"/>
      <c r="H32" s="4">
        <f t="shared" si="2"/>
        <v>0</v>
      </c>
      <c r="I32" s="62">
        <v>0.21</v>
      </c>
      <c r="J32" s="47" t="str">
        <f t="shared" si="3"/>
        <v xml:space="preserve"> </v>
      </c>
    </row>
    <row r="33" spans="2:10" ht="15.75" customHeight="1" thickBot="1" x14ac:dyDescent="0.3">
      <c r="B33" s="163"/>
      <c r="C33" s="173"/>
      <c r="D33" s="94" t="s">
        <v>41</v>
      </c>
      <c r="E33" s="95">
        <f>E28+E29</f>
        <v>13600</v>
      </c>
      <c r="F33" s="96">
        <v>0.78</v>
      </c>
      <c r="G33" s="45"/>
      <c r="H33" s="14">
        <f t="shared" si="2"/>
        <v>0</v>
      </c>
      <c r="I33" s="81">
        <v>0.21</v>
      </c>
      <c r="J33" s="47" t="str">
        <f t="shared" si="3"/>
        <v xml:space="preserve"> </v>
      </c>
    </row>
    <row r="34" spans="2:10" ht="15.75" thickBot="1" x14ac:dyDescent="0.3">
      <c r="B34" s="48"/>
      <c r="C34" s="149" t="s">
        <v>16</v>
      </c>
      <c r="D34" s="150"/>
      <c r="E34" s="150"/>
      <c r="F34" s="150"/>
      <c r="G34" s="151"/>
      <c r="H34" s="37">
        <f>SUM(H22:H33)</f>
        <v>0</v>
      </c>
      <c r="I34" s="82"/>
      <c r="J34" s="47"/>
    </row>
    <row r="35" spans="2:10" ht="15.75" thickBot="1" x14ac:dyDescent="0.3">
      <c r="B35" s="48"/>
      <c r="C35" s="49"/>
      <c r="D35" s="49"/>
      <c r="E35" s="1"/>
      <c r="F35" s="1"/>
      <c r="G35" s="1"/>
      <c r="H35" s="1"/>
      <c r="I35" s="82"/>
      <c r="J35" s="47"/>
    </row>
    <row r="36" spans="2:10" ht="24" thickBot="1" x14ac:dyDescent="0.3">
      <c r="B36" s="48"/>
      <c r="C36" s="51"/>
      <c r="D36" s="164" t="s">
        <v>17</v>
      </c>
      <c r="E36" s="165"/>
      <c r="F36" s="165"/>
      <c r="G36" s="165"/>
      <c r="H36" s="165"/>
      <c r="I36" s="166"/>
      <c r="J36" s="47"/>
    </row>
    <row r="37" spans="2:10" ht="87" thickBot="1" x14ac:dyDescent="0.3">
      <c r="B37" s="48"/>
      <c r="C37" s="52" t="s">
        <v>1</v>
      </c>
      <c r="D37" s="53" t="s">
        <v>2</v>
      </c>
      <c r="E37" s="84" t="s">
        <v>3</v>
      </c>
      <c r="F37" s="33" t="s">
        <v>56</v>
      </c>
      <c r="G37" s="54" t="s">
        <v>4</v>
      </c>
      <c r="H37" s="85" t="s">
        <v>34</v>
      </c>
      <c r="I37" s="3" t="s">
        <v>5</v>
      </c>
      <c r="J37" s="47"/>
    </row>
    <row r="38" spans="2:10" x14ac:dyDescent="0.25">
      <c r="B38" s="152" t="s">
        <v>18</v>
      </c>
      <c r="C38" s="167" t="s">
        <v>42</v>
      </c>
      <c r="D38" s="55" t="s">
        <v>7</v>
      </c>
      <c r="E38" s="86">
        <v>36279</v>
      </c>
      <c r="F38" s="87">
        <v>5.29</v>
      </c>
      <c r="G38" s="40"/>
      <c r="H38" s="18">
        <f>ROUND(E38*G38,2)</f>
        <v>0</v>
      </c>
      <c r="I38" s="58">
        <v>0</v>
      </c>
      <c r="J38" s="47" t="str">
        <f t="shared" ref="J38:J49" si="4">IF(G38&gt;F38,"ERROR: el precio unitario ofertado no puede ser superior al precio unitario máximo permitido"," ")</f>
        <v xml:space="preserve"> </v>
      </c>
    </row>
    <row r="39" spans="2:10" x14ac:dyDescent="0.25">
      <c r="B39" s="162"/>
      <c r="C39" s="168"/>
      <c r="D39" s="59" t="s">
        <v>8</v>
      </c>
      <c r="E39" s="88">
        <v>4212</v>
      </c>
      <c r="F39" s="89">
        <v>5.43</v>
      </c>
      <c r="G39" s="41"/>
      <c r="H39" s="4">
        <f t="shared" ref="H39:H49" si="5">ROUND(E39*G39,2)</f>
        <v>0</v>
      </c>
      <c r="I39" s="62">
        <v>0</v>
      </c>
      <c r="J39" s="47" t="str">
        <f t="shared" si="4"/>
        <v xml:space="preserve"> </v>
      </c>
    </row>
    <row r="40" spans="2:10" x14ac:dyDescent="0.25">
      <c r="B40" s="162"/>
      <c r="C40" s="168"/>
      <c r="D40" s="63" t="s">
        <v>9</v>
      </c>
      <c r="E40" s="88">
        <v>834</v>
      </c>
      <c r="F40" s="89">
        <v>6</v>
      </c>
      <c r="G40" s="41"/>
      <c r="H40" s="4">
        <f t="shared" si="5"/>
        <v>0</v>
      </c>
      <c r="I40" s="62">
        <v>0</v>
      </c>
      <c r="J40" s="47" t="str">
        <f t="shared" si="4"/>
        <v xml:space="preserve"> </v>
      </c>
    </row>
    <row r="41" spans="2:10" x14ac:dyDescent="0.25">
      <c r="B41" s="162"/>
      <c r="C41" s="168"/>
      <c r="D41" s="63" t="s">
        <v>10</v>
      </c>
      <c r="E41" s="88">
        <v>334</v>
      </c>
      <c r="F41" s="89">
        <v>7.5</v>
      </c>
      <c r="G41" s="41"/>
      <c r="H41" s="4">
        <f t="shared" si="5"/>
        <v>0</v>
      </c>
      <c r="I41" s="62">
        <v>0</v>
      </c>
      <c r="J41" s="47" t="str">
        <f t="shared" si="4"/>
        <v xml:space="preserve"> </v>
      </c>
    </row>
    <row r="42" spans="2:10" x14ac:dyDescent="0.25">
      <c r="B42" s="162"/>
      <c r="C42" s="168"/>
      <c r="D42" s="63" t="s">
        <v>11</v>
      </c>
      <c r="E42" s="88">
        <v>38</v>
      </c>
      <c r="F42" s="89">
        <v>10.65</v>
      </c>
      <c r="G42" s="41"/>
      <c r="H42" s="4">
        <f t="shared" si="5"/>
        <v>0</v>
      </c>
      <c r="I42" s="62">
        <v>0</v>
      </c>
      <c r="J42" s="47" t="str">
        <f t="shared" si="4"/>
        <v xml:space="preserve"> </v>
      </c>
    </row>
    <row r="43" spans="2:10" ht="15.75" thickBot="1" x14ac:dyDescent="0.3">
      <c r="B43" s="162"/>
      <c r="C43" s="168"/>
      <c r="D43" s="64" t="s">
        <v>12</v>
      </c>
      <c r="E43" s="90">
        <v>4</v>
      </c>
      <c r="F43" s="91">
        <v>11.1</v>
      </c>
      <c r="G43" s="42"/>
      <c r="H43" s="5">
        <f t="shared" si="5"/>
        <v>0</v>
      </c>
      <c r="I43" s="67">
        <v>0</v>
      </c>
      <c r="J43" s="47" t="str">
        <f t="shared" si="4"/>
        <v xml:space="preserve"> </v>
      </c>
    </row>
    <row r="44" spans="2:10" x14ac:dyDescent="0.25">
      <c r="B44" s="162"/>
      <c r="C44" s="169" t="s">
        <v>36</v>
      </c>
      <c r="D44" s="55" t="s">
        <v>43</v>
      </c>
      <c r="E44" s="92">
        <v>26136</v>
      </c>
      <c r="F44" s="93">
        <v>5.29</v>
      </c>
      <c r="G44" s="43"/>
      <c r="H44" s="13">
        <f t="shared" si="5"/>
        <v>0</v>
      </c>
      <c r="I44" s="58">
        <v>0.21</v>
      </c>
      <c r="J44" s="47" t="str">
        <f t="shared" si="4"/>
        <v xml:space="preserve"> </v>
      </c>
    </row>
    <row r="45" spans="2:10" ht="15.75" thickBot="1" x14ac:dyDescent="0.3">
      <c r="B45" s="162"/>
      <c r="C45" s="170"/>
      <c r="D45" s="97" t="s">
        <v>12</v>
      </c>
      <c r="E45" s="90">
        <v>264</v>
      </c>
      <c r="F45" s="91">
        <v>5.43</v>
      </c>
      <c r="G45" s="44"/>
      <c r="H45" s="5">
        <f t="shared" si="5"/>
        <v>0</v>
      </c>
      <c r="I45" s="81">
        <v>0.21</v>
      </c>
      <c r="J45" s="47" t="str">
        <f t="shared" si="4"/>
        <v xml:space="preserve"> </v>
      </c>
    </row>
    <row r="46" spans="2:10" ht="15" customHeight="1" x14ac:dyDescent="0.25">
      <c r="B46" s="162"/>
      <c r="C46" s="171" t="s">
        <v>44</v>
      </c>
      <c r="D46" s="74" t="s">
        <v>38</v>
      </c>
      <c r="E46" s="86">
        <f>ROUND(SUM(E38:E43)*0.03,0)</f>
        <v>1251</v>
      </c>
      <c r="F46" s="87">
        <v>2.2000000000000002</v>
      </c>
      <c r="G46" s="40"/>
      <c r="H46" s="18">
        <f t="shared" si="5"/>
        <v>0</v>
      </c>
      <c r="I46" s="76">
        <v>0.21</v>
      </c>
      <c r="J46" s="47" t="str">
        <f t="shared" si="4"/>
        <v xml:space="preserve"> </v>
      </c>
    </row>
    <row r="47" spans="2:10" ht="15" customHeight="1" x14ac:dyDescent="0.25">
      <c r="B47" s="162"/>
      <c r="C47" s="172"/>
      <c r="D47" s="63" t="s">
        <v>39</v>
      </c>
      <c r="E47" s="88">
        <f>E44+E45</f>
        <v>26400</v>
      </c>
      <c r="F47" s="89">
        <v>1.94</v>
      </c>
      <c r="G47" s="41"/>
      <c r="H47" s="4">
        <f t="shared" si="5"/>
        <v>0</v>
      </c>
      <c r="I47" s="62">
        <v>0.21</v>
      </c>
      <c r="J47" s="47" t="str">
        <f t="shared" si="4"/>
        <v xml:space="preserve"> </v>
      </c>
    </row>
    <row r="48" spans="2:10" ht="15" customHeight="1" x14ac:dyDescent="0.25">
      <c r="B48" s="162"/>
      <c r="C48" s="172"/>
      <c r="D48" s="63" t="s">
        <v>40</v>
      </c>
      <c r="E48" s="88">
        <f>SUM(E38:E45)-E46</f>
        <v>66850</v>
      </c>
      <c r="F48" s="89">
        <v>0.83</v>
      </c>
      <c r="G48" s="41"/>
      <c r="H48" s="4">
        <f t="shared" si="5"/>
        <v>0</v>
      </c>
      <c r="I48" s="62">
        <v>0.21</v>
      </c>
      <c r="J48" s="47" t="str">
        <f t="shared" si="4"/>
        <v xml:space="preserve"> </v>
      </c>
    </row>
    <row r="49" spans="2:10" ht="15.75" customHeight="1" thickBot="1" x14ac:dyDescent="0.3">
      <c r="B49" s="163"/>
      <c r="C49" s="173"/>
      <c r="D49" s="94" t="s">
        <v>41</v>
      </c>
      <c r="E49" s="95">
        <f>E44+E45</f>
        <v>26400</v>
      </c>
      <c r="F49" s="96">
        <v>0.78</v>
      </c>
      <c r="G49" s="45"/>
      <c r="H49" s="14">
        <f t="shared" si="5"/>
        <v>0</v>
      </c>
      <c r="I49" s="81">
        <v>0.21</v>
      </c>
      <c r="J49" s="47" t="str">
        <f t="shared" si="4"/>
        <v xml:space="preserve"> </v>
      </c>
    </row>
    <row r="50" spans="2:10" ht="15.75" thickBot="1" x14ac:dyDescent="0.3">
      <c r="B50" s="48"/>
      <c r="C50" s="149" t="s">
        <v>19</v>
      </c>
      <c r="D50" s="150"/>
      <c r="E50" s="150"/>
      <c r="F50" s="150"/>
      <c r="G50" s="151"/>
      <c r="H50" s="37">
        <f>SUM(H38:H49)</f>
        <v>0</v>
      </c>
      <c r="I50" s="82"/>
      <c r="J50" s="47"/>
    </row>
    <row r="51" spans="2:10" ht="15.75" thickBot="1" x14ac:dyDescent="0.3">
      <c r="B51" s="48"/>
      <c r="C51" s="49"/>
      <c r="D51" s="49"/>
      <c r="E51" s="1"/>
      <c r="F51" s="1"/>
      <c r="G51" s="1"/>
      <c r="H51" s="1"/>
      <c r="I51" s="82"/>
      <c r="J51" s="47"/>
    </row>
    <row r="52" spans="2:10" ht="24" thickBot="1" x14ac:dyDescent="0.3">
      <c r="B52" s="48"/>
      <c r="C52" s="51"/>
      <c r="D52" s="164" t="s">
        <v>20</v>
      </c>
      <c r="E52" s="165"/>
      <c r="F52" s="165"/>
      <c r="G52" s="165"/>
      <c r="H52" s="165"/>
      <c r="I52" s="166"/>
      <c r="J52" s="47"/>
    </row>
    <row r="53" spans="2:10" ht="87" thickBot="1" x14ac:dyDescent="0.3">
      <c r="B53" s="48"/>
      <c r="C53" s="98" t="s">
        <v>1</v>
      </c>
      <c r="D53" s="83" t="s">
        <v>2</v>
      </c>
      <c r="E53" s="99" t="s">
        <v>3</v>
      </c>
      <c r="F53" s="33" t="s">
        <v>56</v>
      </c>
      <c r="G53" s="54" t="s">
        <v>4</v>
      </c>
      <c r="H53" s="85" t="s">
        <v>34</v>
      </c>
      <c r="I53" s="3" t="s">
        <v>5</v>
      </c>
      <c r="J53" s="47"/>
    </row>
    <row r="54" spans="2:10" x14ac:dyDescent="0.25">
      <c r="B54" s="152" t="s">
        <v>21</v>
      </c>
      <c r="C54" s="167" t="s">
        <v>42</v>
      </c>
      <c r="D54" s="55" t="s">
        <v>7</v>
      </c>
      <c r="E54" s="86">
        <v>58</v>
      </c>
      <c r="F54" s="100">
        <v>6.8</v>
      </c>
      <c r="G54" s="40"/>
      <c r="H54" s="19">
        <f>ROUND(E54*G54,2)</f>
        <v>0</v>
      </c>
      <c r="I54" s="58">
        <v>0</v>
      </c>
      <c r="J54" s="47" t="str">
        <f t="shared" ref="J54:J60" si="6">IF(G54&gt;F54,"ERROR: el precio unitario ofertado no puede ser superior al precio unitario máximo permitido"," ")</f>
        <v xml:space="preserve"> </v>
      </c>
    </row>
    <row r="55" spans="2:10" x14ac:dyDescent="0.25">
      <c r="B55" s="162"/>
      <c r="C55" s="168"/>
      <c r="D55" s="59" t="s">
        <v>8</v>
      </c>
      <c r="E55" s="88">
        <v>6</v>
      </c>
      <c r="F55" s="101">
        <v>7.1</v>
      </c>
      <c r="G55" s="41"/>
      <c r="H55" s="20">
        <f t="shared" ref="H55:H60" si="7">ROUND(E55*G55,2)</f>
        <v>0</v>
      </c>
      <c r="I55" s="62">
        <v>0</v>
      </c>
      <c r="J55" s="47" t="str">
        <f t="shared" si="6"/>
        <v xml:space="preserve"> </v>
      </c>
    </row>
    <row r="56" spans="2:10" x14ac:dyDescent="0.25">
      <c r="B56" s="162"/>
      <c r="C56" s="168"/>
      <c r="D56" s="63" t="s">
        <v>9</v>
      </c>
      <c r="E56" s="88">
        <v>3</v>
      </c>
      <c r="F56" s="101">
        <v>7.9</v>
      </c>
      <c r="G56" s="41"/>
      <c r="H56" s="20">
        <f t="shared" si="7"/>
        <v>0</v>
      </c>
      <c r="I56" s="62">
        <v>0</v>
      </c>
      <c r="J56" s="47" t="str">
        <f t="shared" si="6"/>
        <v xml:space="preserve"> </v>
      </c>
    </row>
    <row r="57" spans="2:10" x14ac:dyDescent="0.25">
      <c r="B57" s="162"/>
      <c r="C57" s="168"/>
      <c r="D57" s="63" t="s">
        <v>10</v>
      </c>
      <c r="E57" s="88">
        <v>4</v>
      </c>
      <c r="F57" s="101">
        <v>12</v>
      </c>
      <c r="G57" s="41"/>
      <c r="H57" s="20">
        <f t="shared" si="7"/>
        <v>0</v>
      </c>
      <c r="I57" s="62">
        <v>0</v>
      </c>
      <c r="J57" s="47" t="str">
        <f t="shared" si="6"/>
        <v xml:space="preserve"> </v>
      </c>
    </row>
    <row r="58" spans="2:10" x14ac:dyDescent="0.25">
      <c r="B58" s="162"/>
      <c r="C58" s="168"/>
      <c r="D58" s="63" t="s">
        <v>11</v>
      </c>
      <c r="E58" s="88">
        <v>1</v>
      </c>
      <c r="F58" s="101">
        <v>18.399999999999999</v>
      </c>
      <c r="G58" s="41"/>
      <c r="H58" s="20">
        <f t="shared" si="7"/>
        <v>0</v>
      </c>
      <c r="I58" s="62">
        <v>0</v>
      </c>
      <c r="J58" s="47" t="str">
        <f t="shared" si="6"/>
        <v xml:space="preserve"> </v>
      </c>
    </row>
    <row r="59" spans="2:10" ht="15.75" thickBot="1" x14ac:dyDescent="0.3">
      <c r="B59" s="162"/>
      <c r="C59" s="179"/>
      <c r="D59" s="97" t="s">
        <v>12</v>
      </c>
      <c r="E59" s="90">
        <v>1</v>
      </c>
      <c r="F59" s="102">
        <v>26.3</v>
      </c>
      <c r="G59" s="42"/>
      <c r="H59" s="15">
        <f t="shared" si="7"/>
        <v>0</v>
      </c>
      <c r="I59" s="67">
        <v>0</v>
      </c>
      <c r="J59" s="47" t="str">
        <f t="shared" si="6"/>
        <v xml:space="preserve"> </v>
      </c>
    </row>
    <row r="60" spans="2:10" ht="19.5" thickBot="1" x14ac:dyDescent="0.3">
      <c r="B60" s="163"/>
      <c r="C60" s="103" t="s">
        <v>44</v>
      </c>
      <c r="D60" s="70" t="s">
        <v>38</v>
      </c>
      <c r="E60" s="104">
        <f>SUM(E54:E59)</f>
        <v>73</v>
      </c>
      <c r="F60" s="105">
        <v>2.15</v>
      </c>
      <c r="G60" s="40"/>
      <c r="H60" s="21">
        <f t="shared" si="7"/>
        <v>0</v>
      </c>
      <c r="I60" s="106">
        <v>0.21</v>
      </c>
      <c r="J60" s="47" t="str">
        <f t="shared" si="6"/>
        <v xml:space="preserve"> </v>
      </c>
    </row>
    <row r="61" spans="2:10" ht="15.75" thickBot="1" x14ac:dyDescent="0.3">
      <c r="B61" s="48"/>
      <c r="C61" s="149" t="s">
        <v>45</v>
      </c>
      <c r="D61" s="150"/>
      <c r="E61" s="150"/>
      <c r="F61" s="150"/>
      <c r="G61" s="151"/>
      <c r="H61" s="38">
        <f>SUM(H54:H60)</f>
        <v>0</v>
      </c>
      <c r="I61" s="82"/>
      <c r="J61" s="47"/>
    </row>
    <row r="62" spans="2:10" ht="15.75" thickBot="1" x14ac:dyDescent="0.3">
      <c r="B62" s="48"/>
      <c r="C62" s="49"/>
      <c r="D62" s="49"/>
      <c r="E62" s="1"/>
      <c r="F62" s="1"/>
      <c r="G62" s="1"/>
      <c r="H62" s="1"/>
      <c r="I62" s="82"/>
      <c r="J62" s="47"/>
    </row>
    <row r="63" spans="2:10" ht="24" thickBot="1" x14ac:dyDescent="0.3">
      <c r="B63" s="48"/>
      <c r="C63" s="51"/>
      <c r="D63" s="180" t="s">
        <v>22</v>
      </c>
      <c r="E63" s="165"/>
      <c r="F63" s="165"/>
      <c r="G63" s="165"/>
      <c r="H63" s="165"/>
      <c r="I63" s="166"/>
      <c r="J63" s="47"/>
    </row>
    <row r="64" spans="2:10" ht="87" thickBot="1" x14ac:dyDescent="0.3">
      <c r="B64" s="48"/>
      <c r="C64" s="52" t="s">
        <v>1</v>
      </c>
      <c r="D64" s="107" t="s">
        <v>2</v>
      </c>
      <c r="E64" s="108" t="s">
        <v>3</v>
      </c>
      <c r="F64" s="33" t="s">
        <v>56</v>
      </c>
      <c r="G64" s="54" t="s">
        <v>4</v>
      </c>
      <c r="H64" s="85" t="s">
        <v>34</v>
      </c>
      <c r="I64" s="3" t="s">
        <v>5</v>
      </c>
      <c r="J64" s="47"/>
    </row>
    <row r="65" spans="2:10" x14ac:dyDescent="0.25">
      <c r="B65" s="152" t="s">
        <v>23</v>
      </c>
      <c r="C65" s="174" t="s">
        <v>42</v>
      </c>
      <c r="D65" s="55" t="s">
        <v>7</v>
      </c>
      <c r="E65" s="86">
        <v>1</v>
      </c>
      <c r="F65" s="100">
        <v>6.9</v>
      </c>
      <c r="G65" s="40"/>
      <c r="H65" s="19">
        <f>ROUND(E65*G65,2)</f>
        <v>0</v>
      </c>
      <c r="I65" s="58">
        <v>0</v>
      </c>
      <c r="J65" s="47" t="str">
        <f t="shared" ref="J65:J71" si="8">IF(G65&gt;F65,"ERROR: el precio unitario ofertado no puede ser superior al precio unitario máximo permitido"," ")</f>
        <v xml:space="preserve"> </v>
      </c>
    </row>
    <row r="66" spans="2:10" x14ac:dyDescent="0.25">
      <c r="B66" s="162"/>
      <c r="C66" s="175"/>
      <c r="D66" s="59" t="s">
        <v>8</v>
      </c>
      <c r="E66" s="88">
        <v>1</v>
      </c>
      <c r="F66" s="101">
        <v>7.4</v>
      </c>
      <c r="G66" s="41"/>
      <c r="H66" s="20">
        <f t="shared" ref="H66:H71" si="9">ROUND(E66*G66,2)</f>
        <v>0</v>
      </c>
      <c r="I66" s="62">
        <v>0</v>
      </c>
      <c r="J66" s="47" t="str">
        <f t="shared" si="8"/>
        <v xml:space="preserve"> </v>
      </c>
    </row>
    <row r="67" spans="2:10" x14ac:dyDescent="0.25">
      <c r="B67" s="162"/>
      <c r="C67" s="175"/>
      <c r="D67" s="63" t="s">
        <v>9</v>
      </c>
      <c r="E67" s="88">
        <v>1</v>
      </c>
      <c r="F67" s="101">
        <v>9</v>
      </c>
      <c r="G67" s="41"/>
      <c r="H67" s="20">
        <f t="shared" si="9"/>
        <v>0</v>
      </c>
      <c r="I67" s="62">
        <v>0</v>
      </c>
      <c r="J67" s="47" t="str">
        <f t="shared" si="8"/>
        <v xml:space="preserve"> </v>
      </c>
    </row>
    <row r="68" spans="2:10" x14ac:dyDescent="0.25">
      <c r="B68" s="162"/>
      <c r="C68" s="175"/>
      <c r="D68" s="63" t="s">
        <v>10</v>
      </c>
      <c r="E68" s="88">
        <v>1</v>
      </c>
      <c r="F68" s="101">
        <v>15.6</v>
      </c>
      <c r="G68" s="41"/>
      <c r="H68" s="20">
        <f t="shared" si="9"/>
        <v>0</v>
      </c>
      <c r="I68" s="62">
        <v>0</v>
      </c>
      <c r="J68" s="47" t="str">
        <f t="shared" si="8"/>
        <v xml:space="preserve"> </v>
      </c>
    </row>
    <row r="69" spans="2:10" x14ac:dyDescent="0.25">
      <c r="B69" s="162"/>
      <c r="C69" s="175"/>
      <c r="D69" s="63" t="s">
        <v>11</v>
      </c>
      <c r="E69" s="88">
        <v>1</v>
      </c>
      <c r="F69" s="101">
        <v>26.7</v>
      </c>
      <c r="G69" s="41"/>
      <c r="H69" s="20">
        <f t="shared" si="9"/>
        <v>0</v>
      </c>
      <c r="I69" s="62">
        <v>0</v>
      </c>
      <c r="J69" s="47" t="str">
        <f t="shared" si="8"/>
        <v xml:space="preserve"> </v>
      </c>
    </row>
    <row r="70" spans="2:10" ht="15.75" thickBot="1" x14ac:dyDescent="0.3">
      <c r="B70" s="162"/>
      <c r="C70" s="176"/>
      <c r="D70" s="97" t="s">
        <v>12</v>
      </c>
      <c r="E70" s="109">
        <v>1</v>
      </c>
      <c r="F70" s="102">
        <v>42.75</v>
      </c>
      <c r="G70" s="42"/>
      <c r="H70" s="15">
        <f t="shared" si="9"/>
        <v>0</v>
      </c>
      <c r="I70" s="81">
        <v>0</v>
      </c>
      <c r="J70" s="47" t="str">
        <f t="shared" si="8"/>
        <v xml:space="preserve"> </v>
      </c>
    </row>
    <row r="71" spans="2:10" ht="19.5" thickBot="1" x14ac:dyDescent="0.3">
      <c r="B71" s="163"/>
      <c r="C71" s="103" t="s">
        <v>44</v>
      </c>
      <c r="D71" s="70" t="s">
        <v>38</v>
      </c>
      <c r="E71" s="110">
        <f>SUM(E65:E70)</f>
        <v>6</v>
      </c>
      <c r="F71" s="111">
        <v>2.15</v>
      </c>
      <c r="G71" s="46"/>
      <c r="H71" s="22">
        <f t="shared" si="9"/>
        <v>0</v>
      </c>
      <c r="I71" s="73">
        <v>0.21</v>
      </c>
      <c r="J71" s="47" t="str">
        <f t="shared" si="8"/>
        <v xml:space="preserve"> </v>
      </c>
    </row>
    <row r="72" spans="2:10" ht="15.75" thickBot="1" x14ac:dyDescent="0.3">
      <c r="B72" s="48"/>
      <c r="C72" s="149" t="s">
        <v>24</v>
      </c>
      <c r="D72" s="150"/>
      <c r="E72" s="150"/>
      <c r="F72" s="150"/>
      <c r="G72" s="151"/>
      <c r="H72" s="37">
        <f>SUM(H65:H71)</f>
        <v>0</v>
      </c>
      <c r="I72" s="82"/>
      <c r="J72" s="47"/>
    </row>
    <row r="73" spans="2:10" ht="15.75" thickBot="1" x14ac:dyDescent="0.3">
      <c r="B73" s="48"/>
      <c r="C73" s="49"/>
      <c r="D73" s="49"/>
      <c r="E73" s="1"/>
      <c r="F73" s="1"/>
      <c r="G73" s="1"/>
      <c r="H73" s="1"/>
      <c r="I73" s="82"/>
      <c r="J73" s="47"/>
    </row>
    <row r="74" spans="2:10" ht="90.75" thickBot="1" x14ac:dyDescent="0.3">
      <c r="B74" s="48"/>
      <c r="C74" s="49"/>
      <c r="D74" s="49"/>
      <c r="E74" s="112" t="s">
        <v>46</v>
      </c>
      <c r="F74" s="35" t="s">
        <v>57</v>
      </c>
      <c r="G74" s="54" t="s">
        <v>58</v>
      </c>
      <c r="H74" s="54" t="s">
        <v>59</v>
      </c>
      <c r="I74" s="34" t="s">
        <v>5</v>
      </c>
      <c r="J74" s="47"/>
    </row>
    <row r="75" spans="2:10" x14ac:dyDescent="0.25">
      <c r="B75" s="152" t="s">
        <v>25</v>
      </c>
      <c r="C75" s="177" t="s">
        <v>47</v>
      </c>
      <c r="D75" s="55" t="s">
        <v>48</v>
      </c>
      <c r="E75" s="113">
        <v>10</v>
      </c>
      <c r="F75" s="114">
        <v>102.9</v>
      </c>
      <c r="G75" s="41"/>
      <c r="H75" s="19">
        <f>ROUND(E75*G75,2)</f>
        <v>0</v>
      </c>
      <c r="I75" s="58">
        <v>0.21</v>
      </c>
      <c r="J75" s="47" t="str">
        <f t="shared" ref="J75:J76" si="10">IF(G75&gt;F75,"ERROR: el precio unitario ofertado no puede ser superior al precio unitario máximo permitido"," ")</f>
        <v xml:space="preserve"> </v>
      </c>
    </row>
    <row r="76" spans="2:10" ht="15.75" thickBot="1" x14ac:dyDescent="0.3">
      <c r="B76" s="163"/>
      <c r="C76" s="178"/>
      <c r="D76" s="97" t="s">
        <v>49</v>
      </c>
      <c r="E76" s="115">
        <v>1</v>
      </c>
      <c r="F76" s="116">
        <v>150.82</v>
      </c>
      <c r="G76" s="41"/>
      <c r="H76" s="23">
        <f>ROUND(E76*G76,2)</f>
        <v>0</v>
      </c>
      <c r="I76" s="81">
        <v>0.21</v>
      </c>
      <c r="J76" s="47" t="str">
        <f t="shared" si="10"/>
        <v xml:space="preserve"> </v>
      </c>
    </row>
    <row r="77" spans="2:10" ht="15.75" customHeight="1" thickBot="1" x14ac:dyDescent="0.3">
      <c r="B77" s="117"/>
      <c r="C77" s="149" t="s">
        <v>50</v>
      </c>
      <c r="D77" s="150"/>
      <c r="E77" s="150"/>
      <c r="F77" s="150"/>
      <c r="G77" s="151"/>
      <c r="H77" s="38">
        <f>SUM(H75:H76)</f>
        <v>0</v>
      </c>
      <c r="I77" s="82"/>
      <c r="J77" s="47"/>
    </row>
    <row r="78" spans="2:10" ht="15.75" thickBot="1" x14ac:dyDescent="0.3">
      <c r="B78" s="48"/>
      <c r="C78" s="49"/>
      <c r="D78" s="49"/>
      <c r="E78" s="1"/>
      <c r="F78" s="1"/>
      <c r="G78" s="1"/>
      <c r="H78" s="1"/>
      <c r="I78" s="82"/>
      <c r="J78" s="47"/>
    </row>
    <row r="79" spans="2:10" ht="45.75" thickBot="1" x14ac:dyDescent="0.3">
      <c r="B79" s="48"/>
      <c r="C79" s="49"/>
      <c r="D79" s="49"/>
      <c r="E79" s="118"/>
      <c r="F79" s="118"/>
      <c r="G79" s="118"/>
      <c r="H79" s="16" t="s">
        <v>51</v>
      </c>
      <c r="I79" s="3" t="s">
        <v>5</v>
      </c>
      <c r="J79" s="47"/>
    </row>
    <row r="80" spans="2:10" ht="36" customHeight="1" thickBot="1" x14ac:dyDescent="0.3">
      <c r="B80" s="119" t="s">
        <v>26</v>
      </c>
      <c r="C80" s="156" t="s">
        <v>52</v>
      </c>
      <c r="D80" s="157"/>
      <c r="E80" s="158"/>
      <c r="F80" s="158"/>
      <c r="G80" s="120"/>
      <c r="H80" s="39">
        <f>+ROUND((H77*1%),2)</f>
        <v>0</v>
      </c>
      <c r="I80" s="106">
        <v>0.21</v>
      </c>
      <c r="J80" s="47"/>
    </row>
    <row r="81" spans="2:10" ht="15.75" thickBot="1" x14ac:dyDescent="0.3">
      <c r="B81" s="48"/>
      <c r="C81" s="49"/>
      <c r="D81" s="121"/>
      <c r="E81" s="6"/>
      <c r="F81" s="6"/>
      <c r="G81" s="6"/>
      <c r="H81" s="49"/>
      <c r="I81" s="122"/>
      <c r="J81" s="47"/>
    </row>
    <row r="82" spans="2:10" ht="87" thickBot="1" x14ac:dyDescent="0.3">
      <c r="B82" s="48"/>
      <c r="C82" s="123" t="s">
        <v>1</v>
      </c>
      <c r="D82" s="83" t="s">
        <v>2</v>
      </c>
      <c r="E82" s="124" t="s">
        <v>3</v>
      </c>
      <c r="F82" s="2" t="s">
        <v>53</v>
      </c>
      <c r="G82" s="85" t="s">
        <v>4</v>
      </c>
      <c r="H82" s="85" t="s">
        <v>34</v>
      </c>
      <c r="I82" s="3" t="s">
        <v>5</v>
      </c>
      <c r="J82" s="47"/>
    </row>
    <row r="83" spans="2:10" ht="45" x14ac:dyDescent="0.25">
      <c r="B83" s="152" t="s">
        <v>27</v>
      </c>
      <c r="C83" s="154" t="s">
        <v>28</v>
      </c>
      <c r="D83" s="125" t="s">
        <v>54</v>
      </c>
      <c r="E83" s="126">
        <v>114550</v>
      </c>
      <c r="F83" s="127">
        <v>0.21</v>
      </c>
      <c r="G83" s="41"/>
      <c r="H83" s="17">
        <f>ROUND(E83*G83,2)</f>
        <v>0</v>
      </c>
      <c r="I83" s="128">
        <v>0.21</v>
      </c>
      <c r="J83" s="47" t="str">
        <f t="shared" ref="J83:J84" si="11">IF(G83&gt;F83,"ERROR: el precio unitario ofertado no puede ser superior al precio unitario máximo permitido"," ")</f>
        <v xml:space="preserve"> </v>
      </c>
    </row>
    <row r="84" spans="2:10" ht="15.75" thickBot="1" x14ac:dyDescent="0.3">
      <c r="B84" s="153"/>
      <c r="C84" s="155"/>
      <c r="D84" s="129" t="s">
        <v>29</v>
      </c>
      <c r="E84" s="95">
        <f>ROUND(E83*1.1,0)</f>
        <v>126005</v>
      </c>
      <c r="F84" s="130">
        <v>0.08</v>
      </c>
      <c r="G84" s="45"/>
      <c r="H84" s="24">
        <f>ROUND(E84*G84,2)</f>
        <v>0</v>
      </c>
      <c r="I84" s="81">
        <v>0.21</v>
      </c>
      <c r="J84" s="47" t="str">
        <f t="shared" si="11"/>
        <v xml:space="preserve"> </v>
      </c>
    </row>
    <row r="85" spans="2:10" ht="15.75" thickBot="1" x14ac:dyDescent="0.3">
      <c r="B85" s="48"/>
      <c r="C85" s="159" t="s">
        <v>55</v>
      </c>
      <c r="D85" s="160"/>
      <c r="E85" s="160"/>
      <c r="F85" s="160"/>
      <c r="G85" s="161"/>
      <c r="H85" s="37">
        <f>SUM(H83:H84)</f>
        <v>0</v>
      </c>
    </row>
    <row r="86" spans="2:10" ht="15.75" thickBot="1" x14ac:dyDescent="0.3">
      <c r="B86" s="48"/>
      <c r="C86" s="49"/>
      <c r="D86" s="49"/>
      <c r="E86" s="1"/>
      <c r="F86" s="1"/>
      <c r="G86" s="1"/>
      <c r="H86" s="49"/>
    </row>
    <row r="87" spans="2:10" ht="19.5" thickBot="1" x14ac:dyDescent="0.3">
      <c r="B87" s="132"/>
      <c r="C87" s="133"/>
      <c r="D87" s="134" t="s">
        <v>63</v>
      </c>
      <c r="E87" s="135"/>
      <c r="F87" s="135"/>
      <c r="G87" s="135"/>
      <c r="H87" s="8">
        <f>SUM(H6:H11,H22:H27,H38:H43,H54:H59,H65:H70)</f>
        <v>0</v>
      </c>
      <c r="I87" s="7"/>
    </row>
    <row r="88" spans="2:10" ht="19.5" thickBot="1" x14ac:dyDescent="0.3">
      <c r="B88" s="132"/>
      <c r="C88" s="133"/>
      <c r="D88" s="136"/>
      <c r="E88" s="135"/>
      <c r="F88" s="135"/>
      <c r="G88" s="135"/>
      <c r="H88" s="9"/>
      <c r="I88" s="7"/>
    </row>
    <row r="89" spans="2:10" ht="19.5" thickBot="1" x14ac:dyDescent="0.3">
      <c r="B89" s="132"/>
      <c r="C89" s="133"/>
      <c r="D89" s="134" t="s">
        <v>64</v>
      </c>
      <c r="E89" s="135"/>
      <c r="F89" s="135"/>
      <c r="G89" s="135"/>
      <c r="H89" s="8">
        <f>SUM(H12:H17,H28:H33,H44:H49,H60:H60,H71,H75:H76,H80,H85)</f>
        <v>0</v>
      </c>
      <c r="I89" s="7"/>
    </row>
    <row r="90" spans="2:10" ht="19.5" thickBot="1" x14ac:dyDescent="0.3">
      <c r="B90" s="132"/>
      <c r="C90" s="133"/>
      <c r="D90" s="137"/>
      <c r="E90" s="138"/>
      <c r="F90" s="138"/>
      <c r="G90" s="138"/>
      <c r="H90" s="7"/>
      <c r="I90" s="7"/>
    </row>
    <row r="91" spans="2:10" ht="20.25" thickTop="1" thickBot="1" x14ac:dyDescent="0.3">
      <c r="B91" s="132"/>
      <c r="C91" s="133"/>
      <c r="D91" s="139" t="s">
        <v>30</v>
      </c>
      <c r="E91" s="138"/>
      <c r="F91" s="138"/>
      <c r="G91" s="140"/>
      <c r="H91" s="10">
        <f>SUM(H87+H89)</f>
        <v>0</v>
      </c>
      <c r="I91" s="7"/>
      <c r="J91" s="47" t="str">
        <f>IF(H91&gt;859687.13,"ERROR: el TOTAL oferta económica IVA no Incluido (todos los productos) no puede ser superior a 859.687,13 €"," ")</f>
        <v xml:space="preserve"> </v>
      </c>
    </row>
    <row r="92" spans="2:10" ht="16.5" thickTop="1" thickBot="1" x14ac:dyDescent="0.3">
      <c r="B92" s="141"/>
      <c r="C92" s="138"/>
      <c r="D92" s="138"/>
      <c r="E92" s="142"/>
      <c r="F92" s="142"/>
      <c r="G92" s="142"/>
      <c r="H92" s="11"/>
      <c r="I92" s="11"/>
      <c r="J92" s="25"/>
    </row>
    <row r="93" spans="2:10" ht="16.5" thickTop="1" thickBot="1" x14ac:dyDescent="0.3">
      <c r="B93" s="141"/>
      <c r="C93" s="138"/>
      <c r="D93" s="139" t="s">
        <v>31</v>
      </c>
      <c r="E93" s="138"/>
      <c r="F93" s="138"/>
      <c r="G93" s="140"/>
      <c r="H93" s="12">
        <f>ROUND((H89*0.21),2)</f>
        <v>0</v>
      </c>
      <c r="I93" s="7"/>
      <c r="J93" s="25"/>
    </row>
    <row r="94" spans="2:10" ht="16.5" thickTop="1" thickBot="1" x14ac:dyDescent="0.3">
      <c r="B94" s="141"/>
      <c r="C94" s="138"/>
      <c r="D94" s="138"/>
      <c r="E94" s="36"/>
      <c r="F94" s="36"/>
      <c r="G94" s="11"/>
      <c r="J94" s="25"/>
    </row>
    <row r="95" spans="2:10" ht="16.5" thickTop="1" thickBot="1" x14ac:dyDescent="0.3">
      <c r="C95" s="143"/>
      <c r="D95" s="139" t="s">
        <v>32</v>
      </c>
      <c r="E95" s="138"/>
      <c r="F95" s="138"/>
      <c r="G95" s="140"/>
      <c r="H95" s="10">
        <f>SUM(H91+H93)</f>
        <v>0</v>
      </c>
      <c r="I95" s="7"/>
      <c r="J95" s="47" t="str">
        <f>IF(H95&gt;959317.45,"ERROR: el TOTAL oferta económica IVA incluido no puede ser superior a 959.317,45 €"," ")</f>
        <v xml:space="preserve"> </v>
      </c>
    </row>
    <row r="96" spans="2:10" ht="15.75" thickTop="1" x14ac:dyDescent="0.25"/>
    <row r="98" spans="1:9" ht="15.75" x14ac:dyDescent="0.25">
      <c r="A98" s="26" t="s">
        <v>33</v>
      </c>
      <c r="B98" s="27"/>
      <c r="C98" s="27"/>
      <c r="D98" s="27"/>
      <c r="E98" s="27"/>
      <c r="F98" s="28"/>
      <c r="G98" s="28"/>
      <c r="H98" s="28"/>
      <c r="I98" s="28"/>
    </row>
    <row r="99" spans="1:9" ht="15.75" x14ac:dyDescent="0.25">
      <c r="A99" s="26"/>
      <c r="B99" s="27"/>
      <c r="C99" s="27"/>
      <c r="D99" s="27"/>
      <c r="E99" s="27"/>
      <c r="F99" s="28"/>
      <c r="G99" s="28"/>
      <c r="H99" s="28"/>
      <c r="I99" s="28"/>
    </row>
    <row r="100" spans="1:9" x14ac:dyDescent="0.25">
      <c r="A100" s="146" t="s">
        <v>60</v>
      </c>
      <c r="B100" s="147"/>
      <c r="C100" s="147"/>
      <c r="D100" s="147"/>
      <c r="E100" s="147"/>
      <c r="F100" s="147"/>
      <c r="G100" s="147"/>
      <c r="H100" s="147"/>
      <c r="I100" s="31"/>
    </row>
    <row r="101" spans="1:9" x14ac:dyDescent="0.25">
      <c r="A101" s="29"/>
      <c r="B101" s="29"/>
      <c r="C101" s="30"/>
      <c r="D101" s="30"/>
      <c r="E101" s="30"/>
    </row>
    <row r="102" spans="1:9" ht="27" customHeight="1" x14ac:dyDescent="0.25">
      <c r="A102" s="148" t="s">
        <v>62</v>
      </c>
      <c r="B102" s="147"/>
      <c r="C102" s="147"/>
      <c r="D102" s="147"/>
      <c r="E102" s="147"/>
      <c r="F102" s="147"/>
      <c r="G102" s="147"/>
      <c r="H102" s="147"/>
      <c r="I102" s="31"/>
    </row>
    <row r="103" spans="1:9" x14ac:dyDescent="0.25">
      <c r="A103" s="29"/>
      <c r="B103" s="29"/>
      <c r="C103" s="30"/>
      <c r="D103" s="30"/>
      <c r="E103" s="30"/>
    </row>
    <row r="104" spans="1:9" ht="45.75" customHeight="1" x14ac:dyDescent="0.25">
      <c r="A104" s="144" t="s">
        <v>65</v>
      </c>
      <c r="B104" s="145"/>
      <c r="C104" s="145"/>
      <c r="D104" s="145"/>
      <c r="E104" s="145"/>
      <c r="F104" s="145"/>
      <c r="G104" s="145"/>
      <c r="H104" s="145"/>
      <c r="I104" s="32"/>
    </row>
    <row r="106" spans="1:9" ht="42" customHeight="1" x14ac:dyDescent="0.25">
      <c r="A106" s="144" t="s">
        <v>61</v>
      </c>
      <c r="B106" s="145"/>
      <c r="C106" s="145"/>
      <c r="D106" s="145"/>
      <c r="E106" s="145"/>
      <c r="F106" s="145"/>
      <c r="G106" s="145"/>
      <c r="H106" s="145"/>
    </row>
  </sheetData>
  <sheetProtection algorithmName="SHA-512" hashValue="p0g0ogKQIfla0Boh5NOO1iFGl0L2sJCpUNXhLLHYIlVODVzDL2JAi4CUs7EkpF5V2LB2Iltj9t6KH5c7+ai25Q==" saltValue="BvKZSRyI9GGuF7qTwyBJ5w==" spinCount="100000" sheet="1" objects="1" scenarios="1"/>
  <mergeCells count="38">
    <mergeCell ref="B22:B33"/>
    <mergeCell ref="C22:C27"/>
    <mergeCell ref="C28:C29"/>
    <mergeCell ref="C30:C33"/>
    <mergeCell ref="E3:G3"/>
    <mergeCell ref="D4:I4"/>
    <mergeCell ref="B6:B17"/>
    <mergeCell ref="C6:C11"/>
    <mergeCell ref="C12:C13"/>
    <mergeCell ref="C14:C17"/>
    <mergeCell ref="C18:G18"/>
    <mergeCell ref="C77:G77"/>
    <mergeCell ref="C65:C70"/>
    <mergeCell ref="C75:C76"/>
    <mergeCell ref="D52:I52"/>
    <mergeCell ref="C54:C59"/>
    <mergeCell ref="D63:I63"/>
    <mergeCell ref="C46:C49"/>
    <mergeCell ref="D20:I20"/>
    <mergeCell ref="C50:G50"/>
    <mergeCell ref="C61:G61"/>
    <mergeCell ref="C72:G72"/>
    <mergeCell ref="A106:H106"/>
    <mergeCell ref="A100:H100"/>
    <mergeCell ref="A102:H102"/>
    <mergeCell ref="A104:H104"/>
    <mergeCell ref="C34:G34"/>
    <mergeCell ref="B83:B84"/>
    <mergeCell ref="C83:C84"/>
    <mergeCell ref="C80:F80"/>
    <mergeCell ref="C85:G85"/>
    <mergeCell ref="B65:B71"/>
    <mergeCell ref="B75:B76"/>
    <mergeCell ref="B54:B60"/>
    <mergeCell ref="B38:B49"/>
    <mergeCell ref="D36:I36"/>
    <mergeCell ref="C38:C43"/>
    <mergeCell ref="C44:C45"/>
  </mergeCells>
  <pageMargins left="0.7" right="0.7" top="0.75" bottom="0.75" header="0.3" footer="0.3"/>
  <pageSetup orientation="portrait" r:id="rId1"/>
  <ignoredErrors>
    <ignoredError sqref="E14 E30 E4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C8A7-2C32-4BF7-8621-1B0272F02EAB}">
  <dimension ref="A1"/>
  <sheetViews>
    <sheetView workbookViewId="0">
      <selection activeCell="F33" sqref="F3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52645-A470-42FE-829D-F7A42ED3CB5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Detalle oferta económica</vt:lpstr>
      <vt:lpstr>Hoja2</vt:lpstr>
      <vt:lpstr>Hoja3</vt:lpstr>
    </vt:vector>
  </TitlesOfParts>
  <Company>MC-MUTUAL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AAN0000</dc:creator>
  <cp:lastModifiedBy>JLG0003</cp:lastModifiedBy>
  <cp:lastPrinted>2025-11-11T09:12:00Z</cp:lastPrinted>
  <dcterms:created xsi:type="dcterms:W3CDTF">2022-06-21T10:17:14Z</dcterms:created>
  <dcterms:modified xsi:type="dcterms:W3CDTF">2025-11-28T12:05:05Z</dcterms:modified>
</cp:coreProperties>
</file>